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yb/Dropbox/JJ18, LLC/Flippa/1. Financial Verification/"/>
    </mc:Choice>
  </mc:AlternateContent>
  <xr:revisionPtr revIDLastSave="0" documentId="13_ncr:1_{46A25779-EDE7-4645-93AE-4C7DA70D69D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FBA P&amp;L Template " sheetId="2" r:id="rId1"/>
    <sheet name="Product Landed Costs" sheetId="4" r:id="rId2"/>
  </sheets>
  <calcPr calcId="181029"/>
</workbook>
</file>

<file path=xl/calcChain.xml><?xml version="1.0" encoding="utf-8"?>
<calcChain xmlns="http://schemas.openxmlformats.org/spreadsheetml/2006/main">
  <c r="AA69" i="2" l="1"/>
  <c r="B19" i="2" l="1"/>
  <c r="C19" i="2"/>
  <c r="D19" i="2"/>
  <c r="E19" i="2"/>
  <c r="B36" i="2"/>
  <c r="C36" i="2"/>
  <c r="D36" i="2"/>
  <c r="E36" i="2"/>
  <c r="B55" i="2"/>
  <c r="C55" i="2"/>
  <c r="D55" i="2"/>
  <c r="E55" i="2"/>
  <c r="B57" i="2"/>
  <c r="C57" i="2"/>
  <c r="D57" i="2"/>
  <c r="E57" i="2"/>
  <c r="B65" i="2"/>
  <c r="C65" i="2"/>
  <c r="D65" i="2"/>
  <c r="E65" i="2"/>
  <c r="E59" i="2" l="1"/>
  <c r="E61" i="2" s="1"/>
  <c r="D59" i="2"/>
  <c r="D67" i="2" s="1"/>
  <c r="D69" i="2" s="1"/>
  <c r="C59" i="2"/>
  <c r="C61" i="2" s="1"/>
  <c r="B59" i="2"/>
  <c r="B61" i="2" s="1"/>
  <c r="B67" i="2"/>
  <c r="B69" i="2" s="1"/>
  <c r="Y55" i="2"/>
  <c r="Z54" i="2"/>
  <c r="Z53" i="2"/>
  <c r="Z52" i="2"/>
  <c r="Z51" i="2"/>
  <c r="Z50" i="2"/>
  <c r="Z49" i="2"/>
  <c r="Z48" i="2"/>
  <c r="Z47" i="2"/>
  <c r="Z45" i="2"/>
  <c r="Z44" i="2"/>
  <c r="Z43" i="2"/>
  <c r="Z42" i="2"/>
  <c r="Z41" i="2"/>
  <c r="Z40" i="2"/>
  <c r="Z39" i="2"/>
  <c r="Y36" i="2"/>
  <c r="Z35" i="2"/>
  <c r="Z34" i="2"/>
  <c r="Z33" i="2"/>
  <c r="Z32" i="2"/>
  <c r="Z31" i="2"/>
  <c r="Z30" i="2"/>
  <c r="Z29" i="2"/>
  <c r="Z28" i="2"/>
  <c r="Z27" i="2"/>
  <c r="Z25" i="2"/>
  <c r="Z24" i="2"/>
  <c r="Z23" i="2"/>
  <c r="Z22" i="2"/>
  <c r="X55" i="2"/>
  <c r="X36" i="2"/>
  <c r="Y19" i="2"/>
  <c r="Z13" i="2"/>
  <c r="X57" i="2"/>
  <c r="Y57" i="2"/>
  <c r="W65" i="2"/>
  <c r="X65" i="2"/>
  <c r="Y65" i="2"/>
  <c r="X19" i="2"/>
  <c r="W16" i="2"/>
  <c r="W18" i="2"/>
  <c r="W13" i="2"/>
  <c r="W14" i="2"/>
  <c r="W15" i="2"/>
  <c r="W12" i="2"/>
  <c r="W11" i="2"/>
  <c r="W9" i="2"/>
  <c r="W7" i="2"/>
  <c r="W17" i="2"/>
  <c r="W8" i="2"/>
  <c r="V57" i="2"/>
  <c r="W55" i="2"/>
  <c r="W36" i="2"/>
  <c r="E67" i="2" l="1"/>
  <c r="E69" i="2" s="1"/>
  <c r="D61" i="2"/>
  <c r="C67" i="2"/>
  <c r="C69" i="2" s="1"/>
  <c r="Y59" i="2"/>
  <c r="Y61" i="2" s="1"/>
  <c r="X59" i="2"/>
  <c r="X67" i="2" s="1"/>
  <c r="X69" i="2" s="1"/>
  <c r="X61" i="2"/>
  <c r="W19" i="2"/>
  <c r="W57" i="2"/>
  <c r="W59" i="2" s="1"/>
  <c r="V19" i="2"/>
  <c r="S18" i="2"/>
  <c r="S15" i="2"/>
  <c r="S14" i="2"/>
  <c r="S13" i="2"/>
  <c r="S12" i="2"/>
  <c r="S11" i="2"/>
  <c r="S9" i="2"/>
  <c r="S8" i="2"/>
  <c r="S7" i="2"/>
  <c r="S6" i="2"/>
  <c r="T18" i="2"/>
  <c r="T17" i="2"/>
  <c r="T16" i="2"/>
  <c r="T15" i="2"/>
  <c r="T14" i="2"/>
  <c r="T12" i="2"/>
  <c r="T11" i="2"/>
  <c r="T9" i="2"/>
  <c r="T8" i="2"/>
  <c r="T7" i="2"/>
  <c r="T6" i="2"/>
  <c r="U18" i="2"/>
  <c r="U17" i="2"/>
  <c r="U16" i="2"/>
  <c r="U15" i="2"/>
  <c r="U14" i="2"/>
  <c r="U12" i="2"/>
  <c r="U11" i="2"/>
  <c r="U9" i="2"/>
  <c r="U8" i="2"/>
  <c r="U7" i="2"/>
  <c r="U6" i="2"/>
  <c r="V17" i="2"/>
  <c r="V16" i="2"/>
  <c r="V12" i="2"/>
  <c r="V11" i="2"/>
  <c r="V9" i="2"/>
  <c r="V8" i="2"/>
  <c r="V7" i="2"/>
  <c r="V6" i="2"/>
  <c r="V15" i="2"/>
  <c r="V65" i="2"/>
  <c r="V55" i="2"/>
  <c r="Z46" i="2"/>
  <c r="V36" i="2"/>
  <c r="Z26" i="2"/>
  <c r="Y67" i="2" l="1"/>
  <c r="Y69" i="2" s="1"/>
  <c r="W61" i="2"/>
  <c r="W67" i="2"/>
  <c r="W69" i="2" s="1"/>
  <c r="V59" i="2"/>
  <c r="V67" i="2" s="1"/>
  <c r="V69" i="2" s="1"/>
  <c r="U57" i="2"/>
  <c r="U59" i="2" s="1"/>
  <c r="U19" i="2"/>
  <c r="U65" i="2"/>
  <c r="Z55" i="2"/>
  <c r="U55" i="2"/>
  <c r="U36" i="2"/>
  <c r="V61" i="2" l="1"/>
  <c r="U61" i="2"/>
  <c r="U67" i="2"/>
  <c r="U69" i="2" s="1"/>
  <c r="Z36" i="2"/>
  <c r="Z64" i="2"/>
  <c r="T55" i="2"/>
  <c r="T36" i="2"/>
  <c r="T65" i="2" l="1"/>
  <c r="Z16" i="2"/>
  <c r="Z17" i="2"/>
  <c r="T57" i="2" l="1"/>
  <c r="T59" i="2" s="1"/>
  <c r="T19" i="2"/>
  <c r="G57" i="2"/>
  <c r="H57" i="2"/>
  <c r="I57" i="2"/>
  <c r="J57" i="2"/>
  <c r="K57" i="2"/>
  <c r="L57" i="2"/>
  <c r="M57" i="2"/>
  <c r="N57" i="2"/>
  <c r="O57" i="2"/>
  <c r="P57" i="2"/>
  <c r="Q57" i="2"/>
  <c r="R57" i="2"/>
  <c r="F57" i="2"/>
  <c r="T67" i="2" l="1"/>
  <c r="T69" i="2" s="1"/>
  <c r="T61" i="2"/>
  <c r="Z14" i="2"/>
  <c r="Z18" i="2"/>
  <c r="Z15" i="2"/>
  <c r="Z7" i="2"/>
  <c r="Z8" i="2"/>
  <c r="Z12" i="2"/>
  <c r="Z11" i="2"/>
  <c r="S65" i="2"/>
  <c r="S55" i="2"/>
  <c r="S36" i="2"/>
  <c r="Z6" i="2" l="1"/>
  <c r="S57" i="2"/>
  <c r="Z57" i="2" s="1"/>
  <c r="S19" i="2"/>
  <c r="Z9" i="2"/>
  <c r="S59" i="2" l="1"/>
  <c r="Z19" i="2"/>
  <c r="R65" i="2"/>
  <c r="R55" i="2"/>
  <c r="R59" i="2" s="1"/>
  <c r="R36" i="2"/>
  <c r="R19" i="2"/>
  <c r="S61" i="2" l="1"/>
  <c r="S67" i="2"/>
  <c r="S69" i="2" s="1"/>
  <c r="R61" i="2"/>
  <c r="R67" i="2"/>
  <c r="R69" i="2" s="1"/>
  <c r="G19" i="2" l="1"/>
  <c r="H19" i="2"/>
  <c r="I19" i="2"/>
  <c r="J19" i="2"/>
  <c r="K19" i="2"/>
  <c r="L19" i="2"/>
  <c r="M19" i="2"/>
  <c r="N19" i="2"/>
  <c r="O19" i="2"/>
  <c r="P19" i="2"/>
  <c r="Q19" i="2"/>
  <c r="F19" i="2"/>
  <c r="Q65" i="2" l="1"/>
  <c r="P65" i="2"/>
  <c r="O65" i="2"/>
  <c r="N65" i="2"/>
  <c r="M65" i="2"/>
  <c r="L65" i="2"/>
  <c r="K65" i="2"/>
  <c r="J65" i="2"/>
  <c r="I65" i="2"/>
  <c r="H65" i="2"/>
  <c r="G65" i="2"/>
  <c r="F65" i="2"/>
  <c r="Q55" i="2"/>
  <c r="P55" i="2"/>
  <c r="O55" i="2"/>
  <c r="N55" i="2"/>
  <c r="M55" i="2"/>
  <c r="L55" i="2"/>
  <c r="K55" i="2"/>
  <c r="J55" i="2"/>
  <c r="I55" i="2"/>
  <c r="H55" i="2"/>
  <c r="G55" i="2"/>
  <c r="F55" i="2"/>
  <c r="F59" i="2" s="1"/>
  <c r="Q36" i="2"/>
  <c r="P36" i="2"/>
  <c r="O36" i="2"/>
  <c r="N36" i="2"/>
  <c r="M36" i="2"/>
  <c r="L36" i="2"/>
  <c r="K36" i="2"/>
  <c r="J36" i="2"/>
  <c r="I36" i="2"/>
  <c r="H36" i="2"/>
  <c r="G36" i="2"/>
  <c r="F36" i="2"/>
  <c r="Z65" i="2" l="1"/>
  <c r="F67" i="2"/>
  <c r="F69" i="2" s="1"/>
  <c r="G59" i="2"/>
  <c r="G67" i="2" s="1"/>
  <c r="G69" i="2" s="1"/>
  <c r="Q59" i="2"/>
  <c r="Q67" i="2" s="1"/>
  <c r="Q69" i="2" s="1"/>
  <c r="I59" i="2"/>
  <c r="I61" i="2" s="1"/>
  <c r="F61" i="2"/>
  <c r="M59" i="2"/>
  <c r="M61" i="2" s="1"/>
  <c r="N59" i="2"/>
  <c r="N61" i="2" s="1"/>
  <c r="H59" i="2"/>
  <c r="H67" i="2" s="1"/>
  <c r="H69" i="2" s="1"/>
  <c r="O59" i="2"/>
  <c r="O67" i="2" s="1"/>
  <c r="O69" i="2" s="1"/>
  <c r="P59" i="2"/>
  <c r="P67" i="2" s="1"/>
  <c r="P69" i="2" s="1"/>
  <c r="J59" i="2"/>
  <c r="J61" i="2" s="1"/>
  <c r="L59" i="2"/>
  <c r="L61" i="2" s="1"/>
  <c r="K59" i="2"/>
  <c r="K61" i="2" s="1"/>
  <c r="AB69" i="2" l="1"/>
  <c r="Z59" i="2"/>
  <c r="Z61" i="2" s="1"/>
  <c r="I67" i="2"/>
  <c r="I69" i="2" s="1"/>
  <c r="N67" i="2"/>
  <c r="N69" i="2" s="1"/>
  <c r="Q61" i="2"/>
  <c r="H61" i="2"/>
  <c r="G61" i="2"/>
  <c r="P61" i="2"/>
  <c r="O61" i="2"/>
  <c r="M67" i="2"/>
  <c r="M69" i="2" s="1"/>
  <c r="L67" i="2"/>
  <c r="L69" i="2" s="1"/>
  <c r="K67" i="2"/>
  <c r="K69" i="2" s="1"/>
  <c r="J67" i="2"/>
  <c r="J69" i="2" s="1"/>
  <c r="Z69" i="2" l="1"/>
  <c r="Z67" i="2"/>
</calcChain>
</file>

<file path=xl/sharedStrings.xml><?xml version="1.0" encoding="utf-8"?>
<sst xmlns="http://schemas.openxmlformats.org/spreadsheetml/2006/main" count="73" uniqueCount="60">
  <si>
    <t xml:space="preserve">Profit &amp; Loss Statement - Trailing Twelve Months											</t>
  </si>
  <si>
    <t>Total</t>
  </si>
  <si>
    <t>Units Sold</t>
  </si>
  <si>
    <t>Total Units Sold</t>
  </si>
  <si>
    <t>Income</t>
  </si>
  <si>
    <t>Product Sales (non FBA)</t>
  </si>
  <si>
    <t>Product Sales Refunds (non FBA)</t>
  </si>
  <si>
    <t>FBA Product Sales</t>
  </si>
  <si>
    <t>FBA Product Sale Refunds</t>
  </si>
  <si>
    <t>FBA Inventory Credit</t>
  </si>
  <si>
    <t>Shipping Credits</t>
  </si>
  <si>
    <t>Shipping Credit Refunds</t>
  </si>
  <si>
    <t>Gift Wrap Credits</t>
  </si>
  <si>
    <t>Gift Wrap Credit Refunds</t>
  </si>
  <si>
    <t>Promotional Rebates</t>
  </si>
  <si>
    <t>Promotional Rebate Refunds</t>
  </si>
  <si>
    <t>A-to-z Guarantee Claims</t>
  </si>
  <si>
    <t>Chargebacks</t>
  </si>
  <si>
    <t>Other Income</t>
  </si>
  <si>
    <t>TOTAL INCOME</t>
  </si>
  <si>
    <t>Amazon Expenses</t>
  </si>
  <si>
    <t>Seller Fulfilled Selling Fees</t>
  </si>
  <si>
    <t>FBA Selling Fees</t>
  </si>
  <si>
    <t>Selling Fee Refunds</t>
  </si>
  <si>
    <t>FBA Tranaction Fees</t>
  </si>
  <si>
    <t>FBA Transaction Fee Refund</t>
  </si>
  <si>
    <t>Other Transaction Fees</t>
  </si>
  <si>
    <t>Other Transaction Fee Refunds</t>
  </si>
  <si>
    <t>FBA Inventory and inbound services fees</t>
  </si>
  <si>
    <t>Shipping Label Purchases</t>
  </si>
  <si>
    <t>Shipping Label Refunds</t>
  </si>
  <si>
    <t>Carrier Shipping Label Adjustments</t>
  </si>
  <si>
    <t>Service Fees</t>
  </si>
  <si>
    <t>Refund Admin Fees</t>
  </si>
  <si>
    <t>Adjustments</t>
  </si>
  <si>
    <t>Cost of Advertising</t>
  </si>
  <si>
    <t>Refund for Advertiser</t>
  </si>
  <si>
    <t>Total Amazon Expenses</t>
  </si>
  <si>
    <t>COGS (# of units sold x landed cost per unit)</t>
  </si>
  <si>
    <t>Total Cost of Sales</t>
  </si>
  <si>
    <t>GROSS PROFIT</t>
  </si>
  <si>
    <t>Other Expenses</t>
  </si>
  <si>
    <t>Total Other Expenses</t>
  </si>
  <si>
    <t>TOTAL EXPENSES</t>
  </si>
  <si>
    <t>NET INCOME</t>
  </si>
  <si>
    <t>BluePeak® Nespresso Carousel</t>
  </si>
  <si>
    <t>BluePeak® Shaker Blotte 28oz 2-Pack (Black-Blue)</t>
  </si>
  <si>
    <t>BluePeak® Shaker Blotte 28oz 2-Pack (Black-Yellow)</t>
  </si>
  <si>
    <t>BluePeak® Shaker Blotte 28oz 3-Pack (Black-Blue-Yellow)</t>
  </si>
  <si>
    <t>BluePeak® SS Tumbler 20oz 2-Pack (Silver)</t>
  </si>
  <si>
    <t>BluePeak® SS Tumbler 30oz 2-Pack (Silver)</t>
  </si>
  <si>
    <t>BluePeak® Dual Treat Shaker Bottle 2-Pack (Blue-Yellow)</t>
  </si>
  <si>
    <t>BluePeak® Stacker Shaker Bottle 2-Pack (Black-Blue)</t>
  </si>
  <si>
    <t>BluePeak® Stacker Shaker Bottle 2-Pack (Black-Yellow)</t>
  </si>
  <si>
    <t>BluePeak® Shaker Blotte 20oz 2-Pack (Black-Yellow)</t>
  </si>
  <si>
    <t>BluePeak® Shaker Blotte 20oz 2-Pack (Black-Pink)</t>
  </si>
  <si>
    <t>BluePeak® Shaker Blotte 20oz 3-Pack (Black-Yellow-Pink)</t>
  </si>
  <si>
    <t>Cost</t>
  </si>
  <si>
    <t>Warehousing</t>
  </si>
  <si>
    <t>BluePeak® Shaker Blotte 28oz 3-Pack (Black-Yellow-Pink)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</si>
</sst>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3" formatCode="_(* #,##0.00_);_(* \(#,##0.00\);_(* &quot;-&quot;??_);_(@_)"/>
    <numFmt numFmtId="164" formatCode="[$$-809]#,##0.00;\-[$$-809]#,##0.00"/>
    <numFmt numFmtId="165" formatCode="&quot;$&quot;#,##0.00;[Red]\-&quot;$&quot;#,##0.00"/>
    <numFmt numFmtId="166" formatCode="[$$]#,##0.00"/>
    <numFmt numFmtId="167" formatCode="[$$-380A]\ #,##0.00;\-[$$-380A]\ #,##0.00"/>
    <numFmt numFmtId="168" formatCode="&quot;$&quot;#,##0.00"/>
    <numFmt numFmtId="169" formatCode="_(* #,##0_);_(* \(#,##0\);_(* &quot;-&quot;??_);_(@_)"/>
  </numFmts>
  <fonts count="16" x14ac:knownFonts="1">
    <font>
      <sz val="10"/>
      <color rgb="FF000000"/>
      <name val="Arial"/>
    </font>
    <font>
      <b/>
      <sz val="12"/>
      <name val="Arial"/>
      <family val="2"/>
    </font>
    <font>
      <b/>
      <sz val="18"/>
      <name val="Open Sans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4"/>
      <color rgb="FF000000"/>
      <name val="Open Sans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B5FB"/>
        <bgColor rgb="FF99B5FB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3DBE3"/>
        <bgColor rgb="FFD3DBE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8" fontId="4" fillId="0" borderId="0" xfId="0" applyNumberFormat="1" applyFont="1" applyAlignment="1">
      <alignment vertical="center"/>
    </xf>
    <xf numFmtId="164" fontId="1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8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6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1" fillId="6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5" fontId="1" fillId="6" borderId="1" xfId="0" applyNumberFormat="1" applyFont="1" applyFill="1" applyBorder="1" applyAlignment="1">
      <alignment horizontal="right" vertical="center"/>
    </xf>
    <xf numFmtId="167" fontId="1" fillId="6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8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3" fontId="9" fillId="0" borderId="1" xfId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4" fillId="0" borderId="0" xfId="2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66" fontId="4" fillId="0" borderId="0" xfId="0" applyNumberFormat="1" applyFont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4" fillId="0" borderId="0" xfId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1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4"/>
  <sheetViews>
    <sheetView showGridLines="0" tabSelected="1" zoomScale="132" zoomScaleNormal="10" workbookViewId="0">
      <pane xSplit="1" ySplit="4" topLeftCell="W56" activePane="bottomRight" state="frozen"/>
      <selection pane="topRight" activeCell="B1" sqref="B1"/>
      <selection pane="bottomLeft" activeCell="A5" sqref="A5"/>
      <selection pane="bottomRight" activeCell="AB69" sqref="AB69"/>
    </sheetView>
  </sheetViews>
  <sheetFormatPr baseColWidth="10" defaultColWidth="14.5" defaultRowHeight="15" customHeight="1" x14ac:dyDescent="0.15"/>
  <cols>
    <col min="1" max="1" width="56" customWidth="1"/>
    <col min="2" max="5" width="21.83203125" style="66" customWidth="1"/>
    <col min="6" max="6" width="21.33203125" customWidth="1"/>
    <col min="7" max="17" width="15" customWidth="1"/>
    <col min="18" max="18" width="15" style="56" customWidth="1"/>
    <col min="19" max="19" width="15" style="57" customWidth="1"/>
    <col min="20" max="20" width="15" style="59" customWidth="1"/>
    <col min="21" max="21" width="15" style="62" customWidth="1"/>
    <col min="22" max="22" width="15" style="63" customWidth="1"/>
    <col min="23" max="24" width="15" style="65" customWidth="1"/>
    <col min="25" max="25" width="17.33203125" style="65" customWidth="1"/>
    <col min="26" max="26" width="15" customWidth="1"/>
    <col min="27" max="36" width="17.5" customWidth="1"/>
  </cols>
  <sheetData>
    <row r="1" spans="1:36" ht="64.5" customHeight="1" x14ac:dyDescent="0.15">
      <c r="A1" s="1"/>
      <c r="B1" s="1"/>
      <c r="C1" s="1"/>
      <c r="D1" s="1"/>
      <c r="E1" s="1"/>
      <c r="F1" s="70" t="s">
        <v>0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4"/>
      <c r="AG1" s="5"/>
      <c r="AH1" s="5"/>
      <c r="AI1" s="5"/>
      <c r="AJ1" s="5"/>
    </row>
    <row r="2" spans="1:36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4"/>
      <c r="AG2" s="4"/>
      <c r="AH2" s="4"/>
      <c r="AI2" s="4"/>
      <c r="AJ2" s="4"/>
    </row>
    <row r="3" spans="1:36" ht="12.75" customHeight="1" x14ac:dyDescent="0.15">
      <c r="A3" s="6"/>
      <c r="B3" s="7">
        <v>42887</v>
      </c>
      <c r="C3" s="7">
        <v>42917</v>
      </c>
      <c r="D3" s="7">
        <v>42948</v>
      </c>
      <c r="E3" s="7">
        <v>42979</v>
      </c>
      <c r="F3" s="7">
        <v>43009</v>
      </c>
      <c r="G3" s="7">
        <v>43040</v>
      </c>
      <c r="H3" s="7">
        <v>43070</v>
      </c>
      <c r="I3" s="7">
        <v>43101</v>
      </c>
      <c r="J3" s="7">
        <v>43132</v>
      </c>
      <c r="K3" s="7">
        <v>43160</v>
      </c>
      <c r="L3" s="7">
        <v>43191</v>
      </c>
      <c r="M3" s="7">
        <v>43221</v>
      </c>
      <c r="N3" s="7">
        <v>43252</v>
      </c>
      <c r="O3" s="7">
        <v>43282</v>
      </c>
      <c r="P3" s="7">
        <v>43313</v>
      </c>
      <c r="Q3" s="7">
        <v>43344</v>
      </c>
      <c r="R3" s="7">
        <v>43391</v>
      </c>
      <c r="S3" s="7">
        <v>43422</v>
      </c>
      <c r="T3" s="7">
        <v>43435</v>
      </c>
      <c r="U3" s="7">
        <v>43466</v>
      </c>
      <c r="V3" s="7">
        <v>43515</v>
      </c>
      <c r="W3" s="7">
        <v>43533</v>
      </c>
      <c r="X3" s="7">
        <v>43583</v>
      </c>
      <c r="Y3" s="67">
        <v>43604</v>
      </c>
      <c r="Z3" s="10" t="s">
        <v>1</v>
      </c>
      <c r="AA3" s="8"/>
      <c r="AB3" s="8"/>
      <c r="AC3" s="8"/>
      <c r="AD3" s="8"/>
      <c r="AE3" s="8"/>
      <c r="AF3" s="9"/>
      <c r="AG3" s="8"/>
      <c r="AH3" s="8"/>
      <c r="AI3" s="8"/>
      <c r="AJ3" s="8"/>
    </row>
    <row r="4" spans="1:36" ht="12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4"/>
      <c r="AG4" s="4"/>
      <c r="AH4" s="4"/>
      <c r="AI4" s="4"/>
      <c r="AJ4" s="4"/>
    </row>
    <row r="5" spans="1:36" ht="28.5" customHeight="1" x14ac:dyDescent="0.15">
      <c r="A5" s="12" t="s">
        <v>2</v>
      </c>
      <c r="B5" s="12"/>
      <c r="C5" s="12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/>
      <c r="S5" s="14"/>
      <c r="T5" s="14"/>
      <c r="U5" s="14"/>
      <c r="V5" s="14"/>
      <c r="W5" s="14"/>
      <c r="X5" s="14"/>
      <c r="Y5" s="14"/>
      <c r="Z5" s="11"/>
      <c r="AA5" s="3"/>
      <c r="AB5" s="3"/>
      <c r="AC5" s="3"/>
      <c r="AD5" s="3"/>
      <c r="AE5" s="3"/>
      <c r="AF5" s="4"/>
      <c r="AG5" s="5"/>
      <c r="AH5" s="5"/>
      <c r="AI5" s="5"/>
      <c r="AJ5" s="5"/>
    </row>
    <row r="6" spans="1:36" s="30" customFormat="1" ht="12.75" customHeight="1" x14ac:dyDescent="0.15">
      <c r="A6" s="17" t="s">
        <v>45</v>
      </c>
      <c r="B6" s="69">
        <v>59</v>
      </c>
      <c r="C6" s="69">
        <v>318</v>
      </c>
      <c r="D6" s="69">
        <v>390</v>
      </c>
      <c r="E6" s="69">
        <v>279</v>
      </c>
      <c r="F6" s="32">
        <v>404</v>
      </c>
      <c r="G6" s="32">
        <v>494</v>
      </c>
      <c r="H6" s="32">
        <v>48</v>
      </c>
      <c r="I6" s="32">
        <v>7</v>
      </c>
      <c r="J6" s="32">
        <v>0</v>
      </c>
      <c r="K6" s="32">
        <v>219</v>
      </c>
      <c r="L6" s="32">
        <v>561</v>
      </c>
      <c r="M6" s="32">
        <v>429</v>
      </c>
      <c r="N6" s="32">
        <v>456</v>
      </c>
      <c r="O6" s="32">
        <v>560</v>
      </c>
      <c r="P6" s="32">
        <v>464</v>
      </c>
      <c r="Q6" s="32">
        <v>503</v>
      </c>
      <c r="R6" s="32">
        <v>511</v>
      </c>
      <c r="S6" s="32">
        <f>779</f>
        <v>779</v>
      </c>
      <c r="T6" s="32">
        <f>1018</f>
        <v>1018</v>
      </c>
      <c r="U6" s="32">
        <f>634</f>
        <v>634</v>
      </c>
      <c r="V6" s="32">
        <f>522</f>
        <v>522</v>
      </c>
      <c r="W6" s="32">
        <v>510</v>
      </c>
      <c r="X6" s="32">
        <v>392</v>
      </c>
      <c r="Y6" s="32">
        <v>552</v>
      </c>
      <c r="Z6" s="32">
        <f>SUM(F6:T6)</f>
        <v>6453</v>
      </c>
      <c r="AA6" s="3"/>
      <c r="AB6" s="3"/>
      <c r="AC6" s="3"/>
      <c r="AD6" s="3"/>
      <c r="AE6" s="3"/>
      <c r="AF6" s="4"/>
      <c r="AG6" s="4"/>
      <c r="AH6" s="4"/>
      <c r="AI6" s="4"/>
      <c r="AJ6" s="4"/>
    </row>
    <row r="7" spans="1:36" s="30" customFormat="1" ht="12.75" customHeight="1" x14ac:dyDescent="0.15">
      <c r="A7" s="18" t="s">
        <v>46</v>
      </c>
      <c r="B7" s="69"/>
      <c r="C7" s="69">
        <v>278</v>
      </c>
      <c r="D7" s="69">
        <v>2147</v>
      </c>
      <c r="E7" s="69">
        <v>1074</v>
      </c>
      <c r="F7" s="32">
        <v>1336</v>
      </c>
      <c r="G7" s="32">
        <v>1211</v>
      </c>
      <c r="H7" s="32">
        <v>1407</v>
      </c>
      <c r="I7" s="30">
        <v>2669</v>
      </c>
      <c r="J7" s="32">
        <v>2317</v>
      </c>
      <c r="K7" s="32">
        <v>1268</v>
      </c>
      <c r="L7" s="30">
        <v>1268</v>
      </c>
      <c r="M7" s="32">
        <v>1034</v>
      </c>
      <c r="N7" s="32">
        <v>722</v>
      </c>
      <c r="O7" s="32">
        <v>598</v>
      </c>
      <c r="P7" s="32">
        <v>915</v>
      </c>
      <c r="Q7" s="32">
        <v>791</v>
      </c>
      <c r="R7" s="32">
        <v>441</v>
      </c>
      <c r="S7" s="32">
        <f>890</f>
        <v>890</v>
      </c>
      <c r="T7" s="32">
        <f>835</f>
        <v>835</v>
      </c>
      <c r="U7" s="32">
        <f>1525</f>
        <v>1525</v>
      </c>
      <c r="V7" s="32">
        <f>961</f>
        <v>961</v>
      </c>
      <c r="W7" s="32">
        <f>1265+119</f>
        <v>1384</v>
      </c>
      <c r="X7" s="32">
        <v>40</v>
      </c>
      <c r="Y7" s="32">
        <v>19</v>
      </c>
      <c r="Z7" s="32">
        <f t="shared" ref="Z7:Z18" si="0">SUM(F7:T7)</f>
        <v>17702</v>
      </c>
      <c r="AA7" s="3"/>
      <c r="AB7" s="3"/>
      <c r="AC7" s="3"/>
      <c r="AD7" s="3"/>
      <c r="AE7" s="3"/>
      <c r="AF7" s="4"/>
      <c r="AG7" s="4"/>
      <c r="AH7" s="4"/>
      <c r="AI7" s="4"/>
      <c r="AJ7" s="4"/>
    </row>
    <row r="8" spans="1:36" s="30" customFormat="1" ht="12.75" customHeight="1" x14ac:dyDescent="0.15">
      <c r="A8" s="19" t="s">
        <v>47</v>
      </c>
      <c r="B8" s="69"/>
      <c r="C8" s="69">
        <v>476</v>
      </c>
      <c r="D8" s="69">
        <v>2009</v>
      </c>
      <c r="E8" s="69">
        <v>1579</v>
      </c>
      <c r="F8" s="32">
        <v>1438</v>
      </c>
      <c r="G8" s="32">
        <v>442</v>
      </c>
      <c r="H8" s="32">
        <v>2255</v>
      </c>
      <c r="I8" s="32">
        <v>3432</v>
      </c>
      <c r="J8" s="32">
        <v>837</v>
      </c>
      <c r="K8" s="32">
        <v>260</v>
      </c>
      <c r="L8" s="32">
        <v>2196</v>
      </c>
      <c r="M8" s="30">
        <v>1452</v>
      </c>
      <c r="N8" s="32">
        <v>1301</v>
      </c>
      <c r="O8" s="32">
        <v>1417</v>
      </c>
      <c r="P8" s="32">
        <v>957</v>
      </c>
      <c r="Q8" s="32">
        <v>575</v>
      </c>
      <c r="R8" s="32">
        <v>1096</v>
      </c>
      <c r="S8" s="32">
        <f>886</f>
        <v>886</v>
      </c>
      <c r="T8" s="32">
        <f>907</f>
        <v>907</v>
      </c>
      <c r="U8" s="32">
        <f>1469</f>
        <v>1469</v>
      </c>
      <c r="V8" s="32">
        <f>1044</f>
        <v>1044</v>
      </c>
      <c r="W8" s="32">
        <f>1132+191</f>
        <v>1323</v>
      </c>
      <c r="X8" s="32">
        <v>1455</v>
      </c>
      <c r="Y8" s="32">
        <v>1256</v>
      </c>
      <c r="Z8" s="32">
        <f t="shared" si="0"/>
        <v>19451</v>
      </c>
      <c r="AA8" s="3"/>
      <c r="AB8" s="3"/>
      <c r="AC8" s="3"/>
      <c r="AD8" s="3"/>
      <c r="AE8" s="3"/>
      <c r="AF8" s="4"/>
      <c r="AG8" s="4"/>
      <c r="AH8" s="4"/>
      <c r="AI8" s="4"/>
      <c r="AJ8" s="4"/>
    </row>
    <row r="9" spans="1:36" s="30" customFormat="1" ht="12.75" customHeight="1" x14ac:dyDescent="0.15">
      <c r="A9" s="17" t="s">
        <v>48</v>
      </c>
      <c r="B9" s="69"/>
      <c r="C9" s="69"/>
      <c r="D9" s="69"/>
      <c r="E9" s="69"/>
      <c r="F9" s="32"/>
      <c r="G9" s="32"/>
      <c r="H9" s="32"/>
      <c r="I9" s="32"/>
      <c r="J9" s="32"/>
      <c r="K9" s="32">
        <v>16</v>
      </c>
      <c r="L9" s="32">
        <v>1280</v>
      </c>
      <c r="M9" s="32">
        <v>1438</v>
      </c>
      <c r="N9" s="32">
        <v>1441</v>
      </c>
      <c r="O9" s="32">
        <v>1426</v>
      </c>
      <c r="P9" s="32">
        <v>1169</v>
      </c>
      <c r="Q9" s="32">
        <v>952</v>
      </c>
      <c r="R9" s="32">
        <v>1002</v>
      </c>
      <c r="S9" s="32">
        <f>549</f>
        <v>549</v>
      </c>
      <c r="T9" s="32">
        <f>1162</f>
        <v>1162</v>
      </c>
      <c r="U9" s="32">
        <f>1657</f>
        <v>1657</v>
      </c>
      <c r="V9" s="32">
        <f>1452</f>
        <v>1452</v>
      </c>
      <c r="W9" s="32">
        <f>88</f>
        <v>88</v>
      </c>
      <c r="X9" s="32">
        <v>88</v>
      </c>
      <c r="Y9" s="32">
        <v>137</v>
      </c>
      <c r="Z9" s="32">
        <f t="shared" si="0"/>
        <v>10435</v>
      </c>
      <c r="AA9" s="3"/>
      <c r="AB9" s="3"/>
      <c r="AC9" s="3"/>
      <c r="AD9" s="3"/>
      <c r="AE9" s="3"/>
      <c r="AF9" s="4"/>
      <c r="AG9" s="4"/>
      <c r="AH9" s="4"/>
      <c r="AI9" s="4"/>
      <c r="AJ9" s="4"/>
    </row>
    <row r="10" spans="1:36" s="65" customFormat="1" ht="12.75" customHeight="1" x14ac:dyDescent="0.15">
      <c r="A10" s="17" t="s">
        <v>59</v>
      </c>
      <c r="B10" s="69"/>
      <c r="C10" s="69"/>
      <c r="D10" s="69"/>
      <c r="E10" s="69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>
        <v>325</v>
      </c>
      <c r="Z10" s="32"/>
      <c r="AA10" s="3"/>
      <c r="AB10" s="3"/>
      <c r="AC10" s="3"/>
      <c r="AD10" s="3"/>
      <c r="AE10" s="3"/>
      <c r="AF10" s="4"/>
      <c r="AG10" s="4"/>
      <c r="AH10" s="4"/>
      <c r="AI10" s="4"/>
      <c r="AJ10" s="4"/>
    </row>
    <row r="11" spans="1:36" s="30" customFormat="1" ht="12.75" customHeight="1" x14ac:dyDescent="0.15">
      <c r="A11" s="18" t="s">
        <v>49</v>
      </c>
      <c r="B11" s="69"/>
      <c r="C11" s="69"/>
      <c r="D11" s="69"/>
      <c r="E11" s="69"/>
      <c r="F11" s="32"/>
      <c r="G11" s="32"/>
      <c r="H11" s="32"/>
      <c r="I11" s="32"/>
      <c r="J11" s="32"/>
      <c r="K11" s="32"/>
      <c r="L11" s="32"/>
      <c r="M11" s="32"/>
      <c r="N11" s="32">
        <v>345</v>
      </c>
      <c r="O11" s="32">
        <v>627</v>
      </c>
      <c r="P11" s="32">
        <v>755</v>
      </c>
      <c r="Q11" s="32">
        <v>821</v>
      </c>
      <c r="R11" s="32">
        <v>772</v>
      </c>
      <c r="S11" s="32">
        <f>895</f>
        <v>895</v>
      </c>
      <c r="T11" s="32">
        <f>1210</f>
        <v>1210</v>
      </c>
      <c r="U11" s="32">
        <f>431</f>
        <v>431</v>
      </c>
      <c r="V11" s="32">
        <f>668</f>
        <v>668</v>
      </c>
      <c r="W11" s="32">
        <f>749+63</f>
        <v>812</v>
      </c>
      <c r="X11" s="32">
        <v>587</v>
      </c>
      <c r="Y11" s="32">
        <v>731</v>
      </c>
      <c r="Z11" s="32">
        <f t="shared" si="0"/>
        <v>5425</v>
      </c>
      <c r="AA11" s="3"/>
      <c r="AB11" s="3"/>
      <c r="AC11" s="3"/>
      <c r="AD11" s="3"/>
      <c r="AE11" s="3"/>
      <c r="AF11" s="4"/>
      <c r="AG11" s="4"/>
      <c r="AH11" s="4"/>
      <c r="AI11" s="4"/>
      <c r="AJ11" s="4"/>
    </row>
    <row r="12" spans="1:36" s="30" customFormat="1" ht="12.75" customHeight="1" x14ac:dyDescent="0.15">
      <c r="A12" s="19" t="s">
        <v>50</v>
      </c>
      <c r="B12" s="69"/>
      <c r="C12" s="69"/>
      <c r="D12" s="69"/>
      <c r="E12" s="69"/>
      <c r="F12" s="32"/>
      <c r="G12" s="32"/>
      <c r="H12" s="32"/>
      <c r="I12" s="32"/>
      <c r="J12" s="32"/>
      <c r="K12" s="32"/>
      <c r="L12" s="32"/>
      <c r="M12" s="32"/>
      <c r="N12" s="32">
        <v>297</v>
      </c>
      <c r="O12" s="32">
        <v>563</v>
      </c>
      <c r="P12" s="32">
        <v>774</v>
      </c>
      <c r="Q12" s="32">
        <v>355</v>
      </c>
      <c r="R12" s="32">
        <v>655</v>
      </c>
      <c r="S12" s="32">
        <f>1567</f>
        <v>1567</v>
      </c>
      <c r="T12" s="32">
        <f>1225</f>
        <v>1225</v>
      </c>
      <c r="U12" s="32">
        <f>539</f>
        <v>539</v>
      </c>
      <c r="V12" s="32">
        <f>50</f>
        <v>50</v>
      </c>
      <c r="W12" s="32">
        <f>1</f>
        <v>1</v>
      </c>
      <c r="X12" s="32">
        <v>534</v>
      </c>
      <c r="Y12" s="32">
        <v>931</v>
      </c>
      <c r="Z12" s="32">
        <f t="shared" si="0"/>
        <v>5436</v>
      </c>
      <c r="AA12" s="3"/>
      <c r="AB12" s="3"/>
      <c r="AC12" s="3"/>
      <c r="AD12" s="3"/>
      <c r="AE12" s="3"/>
      <c r="AF12" s="4"/>
      <c r="AG12" s="4"/>
      <c r="AH12" s="4"/>
      <c r="AI12" s="4"/>
      <c r="AJ12" s="4"/>
    </row>
    <row r="13" spans="1:36" s="30" customFormat="1" ht="12.75" customHeight="1" x14ac:dyDescent="0.15">
      <c r="A13" s="17" t="s">
        <v>51</v>
      </c>
      <c r="B13" s="69"/>
      <c r="C13" s="69"/>
      <c r="D13" s="69"/>
      <c r="E13" s="69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122</v>
      </c>
      <c r="Q13" s="32">
        <v>51</v>
      </c>
      <c r="R13" s="32">
        <v>45</v>
      </c>
      <c r="S13" s="32">
        <f>66</f>
        <v>66</v>
      </c>
      <c r="T13" s="32">
        <v>73</v>
      </c>
      <c r="U13" s="32">
        <v>45</v>
      </c>
      <c r="V13" s="32">
        <v>90</v>
      </c>
      <c r="W13" s="32">
        <f>64</f>
        <v>64</v>
      </c>
      <c r="X13" s="32">
        <v>36</v>
      </c>
      <c r="Y13" s="32">
        <v>32</v>
      </c>
      <c r="Z13" s="32">
        <f>SUM(F13:Y13)</f>
        <v>624</v>
      </c>
      <c r="AA13" s="3"/>
      <c r="AB13" s="3"/>
      <c r="AC13" s="3"/>
      <c r="AD13" s="3"/>
      <c r="AE13" s="3"/>
      <c r="AF13" s="4"/>
      <c r="AG13" s="4"/>
      <c r="AH13" s="4"/>
      <c r="AI13" s="4"/>
      <c r="AJ13" s="4"/>
    </row>
    <row r="14" spans="1:36" s="30" customFormat="1" ht="12.75" customHeight="1" x14ac:dyDescent="0.15">
      <c r="A14" s="18" t="s">
        <v>52</v>
      </c>
      <c r="B14" s="69"/>
      <c r="C14" s="69"/>
      <c r="D14" s="69"/>
      <c r="E14" s="6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157</v>
      </c>
      <c r="Q14" s="32">
        <v>166</v>
      </c>
      <c r="R14" s="32">
        <v>126</v>
      </c>
      <c r="S14" s="32">
        <f>159</f>
        <v>159</v>
      </c>
      <c r="T14" s="32">
        <f>178</f>
        <v>178</v>
      </c>
      <c r="U14" s="32">
        <f>188</f>
        <v>188</v>
      </c>
      <c r="V14" s="32">
        <v>96</v>
      </c>
      <c r="W14" s="32">
        <f>76+8</f>
        <v>84</v>
      </c>
      <c r="X14" s="32">
        <v>80</v>
      </c>
      <c r="Y14" s="32">
        <v>48</v>
      </c>
      <c r="Z14" s="32">
        <f t="shared" si="0"/>
        <v>786</v>
      </c>
      <c r="AA14" s="3"/>
      <c r="AB14" s="3"/>
      <c r="AC14" s="3"/>
      <c r="AD14" s="3"/>
      <c r="AE14" s="3"/>
      <c r="AF14" s="4"/>
      <c r="AG14" s="4"/>
      <c r="AH14" s="4"/>
      <c r="AI14" s="4"/>
      <c r="AJ14" s="4"/>
    </row>
    <row r="15" spans="1:36" s="30" customFormat="1" ht="12.75" customHeight="1" x14ac:dyDescent="0.15">
      <c r="A15" s="19" t="s">
        <v>53</v>
      </c>
      <c r="B15" s="69"/>
      <c r="C15" s="69"/>
      <c r="D15" s="69"/>
      <c r="E15" s="6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257</v>
      </c>
      <c r="Q15" s="32">
        <v>151</v>
      </c>
      <c r="R15" s="32">
        <v>129</v>
      </c>
      <c r="S15" s="32">
        <f>125</f>
        <v>125</v>
      </c>
      <c r="T15" s="32">
        <f>123</f>
        <v>123</v>
      </c>
      <c r="U15" s="32">
        <f>113</f>
        <v>113</v>
      </c>
      <c r="V15" s="32">
        <f>75</f>
        <v>75</v>
      </c>
      <c r="W15" s="32">
        <f>81+4</f>
        <v>85</v>
      </c>
      <c r="X15" s="32">
        <v>47</v>
      </c>
      <c r="Y15" s="32">
        <v>28</v>
      </c>
      <c r="Z15" s="32">
        <f t="shared" si="0"/>
        <v>785</v>
      </c>
      <c r="AA15" s="3"/>
      <c r="AB15" s="3"/>
      <c r="AC15" s="3"/>
      <c r="AD15" s="3"/>
      <c r="AE15" s="3"/>
      <c r="AF15" s="4"/>
      <c r="AG15" s="4"/>
      <c r="AH15" s="4"/>
      <c r="AI15" s="4"/>
      <c r="AJ15" s="4"/>
    </row>
    <row r="16" spans="1:36" ht="12.75" customHeight="1" x14ac:dyDescent="0.15">
      <c r="A16" s="13" t="s">
        <v>54</v>
      </c>
      <c r="B16" s="69"/>
      <c r="C16" s="69"/>
      <c r="D16" s="69"/>
      <c r="E16" s="6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>
        <v>12</v>
      </c>
      <c r="R16" s="32">
        <v>17</v>
      </c>
      <c r="S16" s="32">
        <v>0</v>
      </c>
      <c r="T16" s="59">
        <f>124</f>
        <v>124</v>
      </c>
      <c r="U16" s="62">
        <f>730</f>
        <v>730</v>
      </c>
      <c r="V16" s="63">
        <f>525</f>
        <v>525</v>
      </c>
      <c r="W16" s="65">
        <f>259+21</f>
        <v>280</v>
      </c>
      <c r="X16" s="65">
        <v>242</v>
      </c>
      <c r="Y16" s="65">
        <v>189</v>
      </c>
      <c r="Z16" s="32">
        <f t="shared" si="0"/>
        <v>153</v>
      </c>
      <c r="AA16" s="3"/>
      <c r="AB16" s="3"/>
      <c r="AC16" s="3"/>
      <c r="AD16" s="3"/>
      <c r="AE16" s="3"/>
      <c r="AF16" s="4"/>
      <c r="AG16" s="4"/>
      <c r="AH16" s="4"/>
      <c r="AI16" s="4"/>
      <c r="AJ16" s="4"/>
    </row>
    <row r="17" spans="1:36" ht="12.75" customHeight="1" x14ac:dyDescent="0.15">
      <c r="A17" s="15" t="s">
        <v>55</v>
      </c>
      <c r="B17" s="69"/>
      <c r="C17" s="69"/>
      <c r="D17" s="69"/>
      <c r="E17" s="6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>
        <v>24</v>
      </c>
      <c r="R17" s="32">
        <v>23</v>
      </c>
      <c r="S17" s="32">
        <v>0</v>
      </c>
      <c r="T17" s="32">
        <f>136</f>
        <v>136</v>
      </c>
      <c r="U17" s="32">
        <f>1190</f>
        <v>1190</v>
      </c>
      <c r="V17" s="32">
        <f>654</f>
        <v>654</v>
      </c>
      <c r="W17" s="32">
        <f>513+76</f>
        <v>589</v>
      </c>
      <c r="X17" s="32">
        <v>530</v>
      </c>
      <c r="Y17" s="32">
        <v>313</v>
      </c>
      <c r="Z17" s="32">
        <f t="shared" si="0"/>
        <v>183</v>
      </c>
      <c r="AA17" s="3"/>
      <c r="AB17" s="3"/>
      <c r="AC17" s="3"/>
      <c r="AD17" s="3"/>
      <c r="AE17" s="3"/>
      <c r="AF17" s="4"/>
      <c r="AG17" s="4"/>
      <c r="AH17" s="4"/>
      <c r="AI17" s="4"/>
      <c r="AJ17" s="4"/>
    </row>
    <row r="18" spans="1:36" ht="12.75" customHeight="1" x14ac:dyDescent="0.15">
      <c r="A18" s="16" t="s">
        <v>56</v>
      </c>
      <c r="B18" s="69"/>
      <c r="C18" s="69"/>
      <c r="D18" s="69"/>
      <c r="E18" s="6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34</v>
      </c>
      <c r="R18" s="32">
        <v>14</v>
      </c>
      <c r="S18" s="32">
        <f>317</f>
        <v>317</v>
      </c>
      <c r="T18" s="32">
        <f>506+14+30</f>
        <v>550</v>
      </c>
      <c r="U18" s="32">
        <f>577</f>
        <v>577</v>
      </c>
      <c r="V18" s="32">
        <v>2</v>
      </c>
      <c r="W18" s="32">
        <f>94</f>
        <v>94</v>
      </c>
      <c r="X18" s="32">
        <v>87</v>
      </c>
      <c r="Y18" s="32">
        <v>694</v>
      </c>
      <c r="Z18" s="32">
        <f t="shared" si="0"/>
        <v>915</v>
      </c>
      <c r="AA18" s="3"/>
      <c r="AB18" s="3"/>
      <c r="AC18" s="3"/>
      <c r="AD18" s="3"/>
      <c r="AE18" s="3"/>
      <c r="AF18" s="4"/>
      <c r="AG18" s="4"/>
      <c r="AH18" s="4"/>
      <c r="AI18" s="4"/>
      <c r="AJ18" s="4"/>
    </row>
    <row r="19" spans="1:36" ht="27.75" customHeight="1" x14ac:dyDescent="0.15">
      <c r="A19" s="27" t="s">
        <v>3</v>
      </c>
      <c r="B19" s="33">
        <f t="shared" ref="B19:E19" si="1">SUM(B6:B18)</f>
        <v>59</v>
      </c>
      <c r="C19" s="33">
        <f t="shared" si="1"/>
        <v>1072</v>
      </c>
      <c r="D19" s="33">
        <f t="shared" si="1"/>
        <v>4546</v>
      </c>
      <c r="E19" s="33">
        <f t="shared" si="1"/>
        <v>2932</v>
      </c>
      <c r="F19" s="33">
        <f>SUM(F6:F18)</f>
        <v>3178</v>
      </c>
      <c r="G19" s="33">
        <f t="shared" ref="G19:S19" si="2">SUM(G6:G18)</f>
        <v>2147</v>
      </c>
      <c r="H19" s="33">
        <f t="shared" si="2"/>
        <v>3710</v>
      </c>
      <c r="I19" s="33">
        <f t="shared" si="2"/>
        <v>6108</v>
      </c>
      <c r="J19" s="33">
        <f t="shared" si="2"/>
        <v>3154</v>
      </c>
      <c r="K19" s="33">
        <f t="shared" si="2"/>
        <v>1763</v>
      </c>
      <c r="L19" s="33">
        <f t="shared" si="2"/>
        <v>5305</v>
      </c>
      <c r="M19" s="33">
        <f>SUM(M6:M18)</f>
        <v>4353</v>
      </c>
      <c r="N19" s="33">
        <f t="shared" si="2"/>
        <v>4562</v>
      </c>
      <c r="O19" s="33">
        <f t="shared" si="2"/>
        <v>5191</v>
      </c>
      <c r="P19" s="33">
        <f t="shared" si="2"/>
        <v>5570</v>
      </c>
      <c r="Q19" s="33">
        <f t="shared" si="2"/>
        <v>4435</v>
      </c>
      <c r="R19" s="33">
        <f t="shared" si="2"/>
        <v>4831</v>
      </c>
      <c r="S19" s="33">
        <f t="shared" si="2"/>
        <v>6233</v>
      </c>
      <c r="T19" s="33">
        <f t="shared" ref="T19:Z19" si="3">SUM(T6:T18)</f>
        <v>7541</v>
      </c>
      <c r="U19" s="33">
        <f t="shared" si="3"/>
        <v>9098</v>
      </c>
      <c r="V19" s="33">
        <f t="shared" si="3"/>
        <v>6139</v>
      </c>
      <c r="W19" s="33">
        <f t="shared" si="3"/>
        <v>5314</v>
      </c>
      <c r="X19" s="33">
        <f t="shared" si="3"/>
        <v>4118</v>
      </c>
      <c r="Y19" s="33">
        <f t="shared" si="3"/>
        <v>5255</v>
      </c>
      <c r="Z19" s="33">
        <f t="shared" si="3"/>
        <v>68348</v>
      </c>
      <c r="AA19" s="20"/>
      <c r="AB19" s="20"/>
      <c r="AC19" s="20"/>
      <c r="AD19" s="20"/>
      <c r="AE19" s="20"/>
      <c r="AF19" s="21"/>
      <c r="AG19" s="5"/>
      <c r="AH19" s="5"/>
      <c r="AI19" s="5"/>
      <c r="AJ19" s="5"/>
    </row>
    <row r="20" spans="1:36" ht="12.75" customHeight="1" x14ac:dyDescent="0.15">
      <c r="A20" s="12"/>
      <c r="B20" s="12"/>
      <c r="C20" s="12"/>
      <c r="D20" s="12"/>
      <c r="E20" s="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2"/>
      <c r="AA20" s="3"/>
      <c r="AB20" s="3"/>
      <c r="AC20" s="3"/>
      <c r="AD20" s="3"/>
      <c r="AE20" s="3"/>
      <c r="AF20" s="4"/>
      <c r="AG20" s="4"/>
      <c r="AH20" s="4"/>
      <c r="AI20" s="4"/>
      <c r="AJ20" s="4"/>
    </row>
    <row r="21" spans="1:36" ht="29.25" customHeight="1" x14ac:dyDescent="0.15">
      <c r="A21" s="12" t="s">
        <v>4</v>
      </c>
      <c r="B21" s="12"/>
      <c r="C21" s="12"/>
      <c r="D21" s="12"/>
      <c r="E21" s="1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2"/>
      <c r="AA21" s="3"/>
      <c r="AB21" s="3"/>
      <c r="AC21" s="3"/>
      <c r="AD21" s="3"/>
      <c r="AE21" s="3"/>
      <c r="AF21" s="4"/>
      <c r="AG21" s="5"/>
      <c r="AH21" s="5"/>
      <c r="AI21" s="5"/>
      <c r="AJ21" s="5"/>
    </row>
    <row r="22" spans="1:36" ht="12.75" customHeight="1" x14ac:dyDescent="0.15">
      <c r="A22" s="22" t="s">
        <v>5</v>
      </c>
      <c r="B22" s="38">
        <v>0</v>
      </c>
      <c r="C22" s="38">
        <v>0</v>
      </c>
      <c r="D22" s="38">
        <v>0</v>
      </c>
      <c r="E22" s="38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5">
        <f>SUM(F22:Y22)</f>
        <v>0</v>
      </c>
      <c r="AA22" s="3"/>
      <c r="AB22" s="3"/>
      <c r="AC22" s="3"/>
      <c r="AD22" s="3"/>
      <c r="AE22" s="3"/>
      <c r="AF22" s="4"/>
      <c r="AG22" s="4"/>
      <c r="AH22" s="4"/>
      <c r="AI22" s="4"/>
      <c r="AJ22" s="4"/>
    </row>
    <row r="23" spans="1:36" ht="12.75" customHeight="1" x14ac:dyDescent="0.15">
      <c r="A23" s="22" t="s">
        <v>6</v>
      </c>
      <c r="B23" s="38">
        <v>0</v>
      </c>
      <c r="C23" s="38">
        <v>0</v>
      </c>
      <c r="D23" s="38">
        <v>0</v>
      </c>
      <c r="E23" s="38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5">
        <f>SUM(F23:Y23)</f>
        <v>0</v>
      </c>
      <c r="AA23" s="3"/>
      <c r="AB23" s="3"/>
      <c r="AC23" s="3"/>
      <c r="AD23" s="3"/>
      <c r="AE23" s="3"/>
      <c r="AF23" s="4"/>
      <c r="AG23" s="4"/>
      <c r="AH23" s="4"/>
      <c r="AI23" s="4"/>
      <c r="AJ23" s="4"/>
    </row>
    <row r="24" spans="1:36" ht="12.75" customHeight="1" x14ac:dyDescent="0.15">
      <c r="A24" s="22" t="s">
        <v>7</v>
      </c>
      <c r="B24" s="38">
        <v>750.43</v>
      </c>
      <c r="C24" s="38">
        <v>10854.7</v>
      </c>
      <c r="D24" s="38">
        <v>54366.3</v>
      </c>
      <c r="E24" s="38">
        <v>35378.089999999997</v>
      </c>
      <c r="F24" s="34">
        <v>37738.18</v>
      </c>
      <c r="G24" s="34">
        <v>27573.87</v>
      </c>
      <c r="H24" s="34">
        <v>42434.53</v>
      </c>
      <c r="I24" s="34">
        <v>75701.899999999994</v>
      </c>
      <c r="J24" s="34">
        <v>42643.32</v>
      </c>
      <c r="K24" s="34">
        <v>19709.169999999998</v>
      </c>
      <c r="L24" s="34">
        <v>71656.39</v>
      </c>
      <c r="M24" s="34">
        <v>61322.73</v>
      </c>
      <c r="N24" s="34">
        <v>69625.740000000005</v>
      </c>
      <c r="O24" s="34">
        <v>82900.259999999995</v>
      </c>
      <c r="P24" s="34">
        <v>90399.42</v>
      </c>
      <c r="Q24" s="34">
        <v>71286.009999999995</v>
      </c>
      <c r="R24" s="34">
        <v>83849.87</v>
      </c>
      <c r="S24" s="34">
        <v>110282.6</v>
      </c>
      <c r="T24" s="34">
        <v>134731.1</v>
      </c>
      <c r="U24" s="34">
        <v>138954.45000000001</v>
      </c>
      <c r="V24" s="34">
        <v>97923.29</v>
      </c>
      <c r="W24" s="34">
        <v>83391.75</v>
      </c>
      <c r="X24" s="34">
        <v>68403.320000000007</v>
      </c>
      <c r="Y24" s="34">
        <v>94794.72</v>
      </c>
      <c r="Z24" s="35">
        <f>SUM(F24:Y24)</f>
        <v>1505322.62</v>
      </c>
      <c r="AA24" s="3"/>
      <c r="AB24" s="3"/>
      <c r="AC24" s="3"/>
      <c r="AD24" s="3"/>
      <c r="AE24" s="3"/>
      <c r="AF24" s="4"/>
      <c r="AG24" s="4"/>
      <c r="AH24" s="4"/>
      <c r="AI24" s="4"/>
      <c r="AJ24" s="4"/>
    </row>
    <row r="25" spans="1:36" ht="12.75" customHeight="1" x14ac:dyDescent="0.15">
      <c r="A25" s="22" t="s">
        <v>8</v>
      </c>
      <c r="B25" s="38">
        <v>-38.97</v>
      </c>
      <c r="C25" s="38">
        <v>-180.91</v>
      </c>
      <c r="D25" s="38">
        <v>-455.14</v>
      </c>
      <c r="E25" s="38">
        <v>-637.9</v>
      </c>
      <c r="F25" s="34">
        <v>-831.3</v>
      </c>
      <c r="G25" s="34">
        <v>-662.11</v>
      </c>
      <c r="H25" s="34">
        <v>-715.16</v>
      </c>
      <c r="I25" s="34">
        <v>-1215.83</v>
      </c>
      <c r="J25" s="34">
        <v>-730.47</v>
      </c>
      <c r="K25" s="34">
        <v>-231.22</v>
      </c>
      <c r="L25" s="34">
        <v>-869.17</v>
      </c>
      <c r="M25" s="34">
        <v>-1176.48</v>
      </c>
      <c r="N25" s="34">
        <v>-1266.24</v>
      </c>
      <c r="O25" s="34">
        <v>-1260.3399999999999</v>
      </c>
      <c r="P25" s="34">
        <v>-2121.0700000000002</v>
      </c>
      <c r="Q25" s="34">
        <v>-1979.54</v>
      </c>
      <c r="R25" s="34">
        <v>-2183.69</v>
      </c>
      <c r="S25" s="34">
        <v>-2119.5300000000002</v>
      </c>
      <c r="T25" s="34">
        <v>-3218.04</v>
      </c>
      <c r="U25" s="34">
        <v>-4239.25</v>
      </c>
      <c r="V25" s="34">
        <v>-2551.1</v>
      </c>
      <c r="W25" s="34">
        <v>-2417.61</v>
      </c>
      <c r="X25" s="34">
        <v>-1597.83</v>
      </c>
      <c r="Y25" s="34">
        <v>-2290.9699999999998</v>
      </c>
      <c r="Z25" s="35">
        <f>SUM(F25:Y25)</f>
        <v>-33676.950000000004</v>
      </c>
      <c r="AA25" s="3"/>
      <c r="AB25" s="3"/>
      <c r="AC25" s="3"/>
      <c r="AD25" s="3"/>
      <c r="AE25" s="3"/>
      <c r="AF25" s="4"/>
      <c r="AG25" s="4"/>
      <c r="AH25" s="4"/>
      <c r="AI25" s="4"/>
      <c r="AJ25" s="4"/>
    </row>
    <row r="26" spans="1:36" ht="12.75" customHeight="1" x14ac:dyDescent="0.15">
      <c r="A26" s="22" t="s">
        <v>9</v>
      </c>
      <c r="B26" s="38">
        <v>0</v>
      </c>
      <c r="C26" s="38">
        <v>13.45</v>
      </c>
      <c r="D26" s="38">
        <v>12.81</v>
      </c>
      <c r="E26" s="38">
        <v>32.79</v>
      </c>
      <c r="F26" s="34">
        <v>33.619999999999997</v>
      </c>
      <c r="G26" s="34">
        <v>167.16</v>
      </c>
      <c r="H26" s="34">
        <v>140.28</v>
      </c>
      <c r="I26" s="34">
        <v>116.92</v>
      </c>
      <c r="J26" s="34">
        <v>136.16</v>
      </c>
      <c r="K26" s="34">
        <v>81.61</v>
      </c>
      <c r="L26" s="34">
        <v>56.65</v>
      </c>
      <c r="M26" s="34">
        <v>101.99</v>
      </c>
      <c r="N26" s="34">
        <v>130.72999999999999</v>
      </c>
      <c r="O26" s="34">
        <v>211.27</v>
      </c>
      <c r="P26" s="34">
        <v>1287.4000000000001</v>
      </c>
      <c r="Q26" s="34">
        <v>1897.55</v>
      </c>
      <c r="R26" s="34">
        <v>2061.4299999999998</v>
      </c>
      <c r="S26" s="34">
        <v>771.8</v>
      </c>
      <c r="T26" s="34">
        <v>1029.6300000000001</v>
      </c>
      <c r="U26" s="34">
        <v>1493.01</v>
      </c>
      <c r="V26" s="34">
        <v>1603.73</v>
      </c>
      <c r="W26" s="34">
        <v>1209.4100000000001</v>
      </c>
      <c r="X26" s="34">
        <v>3179.99</v>
      </c>
      <c r="Y26" s="34">
        <v>2295.0100000000002</v>
      </c>
      <c r="Z26" s="35">
        <f t="shared" ref="Z26" si="4">SUM(F26:V26)</f>
        <v>11320.94</v>
      </c>
      <c r="AA26" s="3"/>
      <c r="AB26" s="3"/>
      <c r="AC26" s="3"/>
      <c r="AD26" s="3"/>
      <c r="AE26" s="3"/>
      <c r="AF26" s="4"/>
      <c r="AG26" s="4"/>
      <c r="AH26" s="4"/>
      <c r="AI26" s="4"/>
      <c r="AJ26" s="4"/>
    </row>
    <row r="27" spans="1:36" ht="12.75" customHeight="1" x14ac:dyDescent="0.15">
      <c r="A27" s="22" t="s">
        <v>10</v>
      </c>
      <c r="B27" s="38">
        <v>0</v>
      </c>
      <c r="C27" s="38">
        <v>0</v>
      </c>
      <c r="D27" s="38">
        <v>0</v>
      </c>
      <c r="E27" s="38">
        <v>0</v>
      </c>
      <c r="F27" s="34">
        <v>1359.97</v>
      </c>
      <c r="G27" s="34">
        <v>931.37</v>
      </c>
      <c r="H27" s="34">
        <v>1530.39</v>
      </c>
      <c r="I27" s="34">
        <v>2465.79</v>
      </c>
      <c r="J27" s="34">
        <v>1056.25</v>
      </c>
      <c r="K27" s="34">
        <v>621.97</v>
      </c>
      <c r="L27" s="34">
        <v>2648.13</v>
      </c>
      <c r="M27" s="34">
        <v>2096.08</v>
      </c>
      <c r="N27" s="34">
        <v>2243.89</v>
      </c>
      <c r="O27" s="34">
        <v>2452.7800000000002</v>
      </c>
      <c r="P27" s="34">
        <v>2906.41</v>
      </c>
      <c r="Q27" s="34">
        <v>2148.23</v>
      </c>
      <c r="R27" s="34">
        <v>2776.76</v>
      </c>
      <c r="S27" s="34">
        <v>3307.16</v>
      </c>
      <c r="T27" s="34">
        <v>4391.0200000000004</v>
      </c>
      <c r="U27" s="34">
        <v>4792.4399999999996</v>
      </c>
      <c r="V27" s="34">
        <v>3451.3</v>
      </c>
      <c r="W27" s="34">
        <v>3673.25</v>
      </c>
      <c r="X27" s="34">
        <v>1311.14</v>
      </c>
      <c r="Y27" s="34">
        <v>1787.4</v>
      </c>
      <c r="Z27" s="35">
        <f t="shared" ref="Z27:Z35" si="5">SUM(F27:Y27)</f>
        <v>47951.73</v>
      </c>
      <c r="AA27" s="3"/>
      <c r="AB27" s="3"/>
      <c r="AC27" s="3"/>
      <c r="AD27" s="3"/>
      <c r="AE27" s="3"/>
      <c r="AF27" s="4"/>
      <c r="AG27" s="4"/>
      <c r="AH27" s="4"/>
      <c r="AI27" s="4"/>
      <c r="AJ27" s="4"/>
    </row>
    <row r="28" spans="1:36" ht="12.75" customHeight="1" x14ac:dyDescent="0.15">
      <c r="A28" s="22" t="s">
        <v>11</v>
      </c>
      <c r="B28" s="38">
        <v>39.96</v>
      </c>
      <c r="C28" s="38">
        <v>372.59</v>
      </c>
      <c r="D28" s="38">
        <v>1859.68</v>
      </c>
      <c r="E28" s="38">
        <v>1129.04</v>
      </c>
      <c r="F28" s="34">
        <v>-13.22</v>
      </c>
      <c r="G28" s="34">
        <v>-7.64</v>
      </c>
      <c r="H28" s="34">
        <v>-32.86</v>
      </c>
      <c r="I28" s="34">
        <v>-43.36</v>
      </c>
      <c r="J28" s="34">
        <v>-12.23</v>
      </c>
      <c r="K28" s="34">
        <v>0</v>
      </c>
      <c r="L28" s="34">
        <v>-10.48</v>
      </c>
      <c r="M28" s="34">
        <v>-50.07</v>
      </c>
      <c r="N28" s="34">
        <v>-89.4</v>
      </c>
      <c r="O28" s="34">
        <v>-28.72</v>
      </c>
      <c r="P28" s="34">
        <v>-57.17</v>
      </c>
      <c r="Q28" s="34">
        <v>-41.95</v>
      </c>
      <c r="R28" s="34">
        <v>-33.32</v>
      </c>
      <c r="S28" s="34">
        <v>-56.06</v>
      </c>
      <c r="T28" s="34">
        <v>-91.4</v>
      </c>
      <c r="U28" s="34">
        <v>-71.87</v>
      </c>
      <c r="V28" s="34">
        <v>-81.96</v>
      </c>
      <c r="W28" s="34">
        <v>-46.76</v>
      </c>
      <c r="X28" s="34">
        <v>-47.88</v>
      </c>
      <c r="Y28" s="34">
        <v>-33.56</v>
      </c>
      <c r="Z28" s="35">
        <f t="shared" si="5"/>
        <v>-849.91000000000008</v>
      </c>
      <c r="AA28" s="3"/>
      <c r="AB28" s="3"/>
      <c r="AC28" s="3"/>
      <c r="AD28" s="3"/>
      <c r="AE28" s="3"/>
      <c r="AF28" s="4"/>
      <c r="AG28" s="4"/>
      <c r="AH28" s="4"/>
      <c r="AI28" s="4"/>
      <c r="AJ28" s="4"/>
    </row>
    <row r="29" spans="1:36" ht="12.75" customHeight="1" x14ac:dyDescent="0.15">
      <c r="A29" s="22" t="s">
        <v>12</v>
      </c>
      <c r="B29" s="38">
        <v>0</v>
      </c>
      <c r="C29" s="38">
        <v>-2.99</v>
      </c>
      <c r="D29" s="38">
        <v>-24.93</v>
      </c>
      <c r="E29" s="38">
        <v>-17.39</v>
      </c>
      <c r="F29" s="34">
        <v>0</v>
      </c>
      <c r="G29" s="34">
        <v>3.99</v>
      </c>
      <c r="H29" s="34">
        <v>43.89</v>
      </c>
      <c r="I29" s="34">
        <v>11.97</v>
      </c>
      <c r="J29" s="34">
        <v>0</v>
      </c>
      <c r="K29" s="34">
        <v>0</v>
      </c>
      <c r="L29" s="34">
        <v>11.97</v>
      </c>
      <c r="M29" s="34">
        <v>7.98</v>
      </c>
      <c r="N29" s="34">
        <v>23.94</v>
      </c>
      <c r="O29" s="34">
        <v>27.93</v>
      </c>
      <c r="P29" s="34">
        <v>19.95</v>
      </c>
      <c r="Q29" s="34">
        <v>7.98</v>
      </c>
      <c r="R29" s="34">
        <v>15.96</v>
      </c>
      <c r="S29" s="34">
        <v>47.88</v>
      </c>
      <c r="T29" s="34">
        <v>254.33</v>
      </c>
      <c r="U29" s="34">
        <v>7.98</v>
      </c>
      <c r="V29" s="34">
        <v>11.97</v>
      </c>
      <c r="W29" s="34">
        <v>7.98</v>
      </c>
      <c r="X29" s="34">
        <v>3.99</v>
      </c>
      <c r="Y29" s="34">
        <v>15.96</v>
      </c>
      <c r="Z29" s="35">
        <f t="shared" si="5"/>
        <v>525.65000000000009</v>
      </c>
      <c r="AA29" s="3"/>
      <c r="AB29" s="3"/>
      <c r="AC29" s="3"/>
      <c r="AD29" s="3"/>
      <c r="AE29" s="3"/>
      <c r="AF29" s="4"/>
      <c r="AG29" s="4"/>
      <c r="AH29" s="4"/>
      <c r="AI29" s="4"/>
      <c r="AJ29" s="4"/>
    </row>
    <row r="30" spans="1:36" ht="12.75" customHeight="1" x14ac:dyDescent="0.15">
      <c r="A30" s="22" t="s">
        <v>13</v>
      </c>
      <c r="B30" s="38">
        <v>0</v>
      </c>
      <c r="C30" s="38">
        <v>0</v>
      </c>
      <c r="D30" s="38">
        <v>7.98</v>
      </c>
      <c r="E30" s="38">
        <v>3.99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-3.99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-3.99</v>
      </c>
      <c r="U30" s="34">
        <v>-11.97</v>
      </c>
      <c r="V30" s="34">
        <v>0</v>
      </c>
      <c r="W30" s="34">
        <v>0</v>
      </c>
      <c r="X30" s="34">
        <v>0</v>
      </c>
      <c r="Y30" s="34">
        <v>0</v>
      </c>
      <c r="Z30" s="35">
        <f t="shared" si="5"/>
        <v>-19.950000000000003</v>
      </c>
      <c r="AA30" s="3"/>
      <c r="AB30" s="3"/>
      <c r="AC30" s="3"/>
      <c r="AD30" s="3"/>
      <c r="AE30" s="3"/>
      <c r="AF30" s="4"/>
      <c r="AG30" s="4"/>
      <c r="AH30" s="4"/>
      <c r="AI30" s="4"/>
      <c r="AJ30" s="4"/>
    </row>
    <row r="31" spans="1:36" ht="12.75" customHeight="1" x14ac:dyDescent="0.15">
      <c r="A31" s="22" t="s">
        <v>14</v>
      </c>
      <c r="B31" s="38">
        <v>0</v>
      </c>
      <c r="C31" s="38">
        <v>0</v>
      </c>
      <c r="D31" s="38">
        <v>0</v>
      </c>
      <c r="E31" s="38">
        <v>0</v>
      </c>
      <c r="F31" s="34">
        <v>-674.37</v>
      </c>
      <c r="G31" s="34">
        <v>-318.95999999999998</v>
      </c>
      <c r="H31" s="34">
        <v>-798.98</v>
      </c>
      <c r="I31" s="34">
        <v>-1124</v>
      </c>
      <c r="J31" s="34">
        <v>-442.58</v>
      </c>
      <c r="K31" s="34">
        <v>-212.09</v>
      </c>
      <c r="L31" s="34">
        <v>-1252.72</v>
      </c>
      <c r="M31" s="34">
        <v>-1083.25</v>
      </c>
      <c r="N31" s="34">
        <v>-1193.4000000000001</v>
      </c>
      <c r="O31" s="34">
        <v>-1282.27</v>
      </c>
      <c r="P31" s="34">
        <v>-1543.36</v>
      </c>
      <c r="Q31" s="34">
        <v>-931.44</v>
      </c>
      <c r="R31" s="34">
        <v>-1506.35</v>
      </c>
      <c r="S31" s="34">
        <v>-3942.87</v>
      </c>
      <c r="T31" s="34">
        <v>-5389.41</v>
      </c>
      <c r="U31" s="34">
        <v>-3092.25</v>
      </c>
      <c r="V31" s="34">
        <v>-2059.1</v>
      </c>
      <c r="W31" s="34">
        <v>-2533.23</v>
      </c>
      <c r="X31" s="34">
        <v>-603.66</v>
      </c>
      <c r="Y31" s="34">
        <v>-767.95</v>
      </c>
      <c r="Z31" s="35">
        <f t="shared" si="5"/>
        <v>-30752.240000000002</v>
      </c>
      <c r="AA31" s="29"/>
      <c r="AB31" s="3"/>
      <c r="AC31" s="3"/>
      <c r="AD31" s="3"/>
      <c r="AE31" s="3"/>
      <c r="AF31" s="4"/>
      <c r="AG31" s="4"/>
      <c r="AH31" s="4"/>
      <c r="AI31" s="4"/>
      <c r="AJ31" s="4"/>
    </row>
    <row r="32" spans="1:36" ht="12.75" customHeight="1" x14ac:dyDescent="0.15">
      <c r="A32" s="22" t="s">
        <v>15</v>
      </c>
      <c r="B32" s="38">
        <v>-27.14</v>
      </c>
      <c r="C32" s="38">
        <v>-192.49</v>
      </c>
      <c r="D32" s="38">
        <v>-781.92</v>
      </c>
      <c r="E32" s="38">
        <v>-593.95000000000005</v>
      </c>
      <c r="F32" s="34">
        <v>9.84</v>
      </c>
      <c r="G32" s="34">
        <v>0</v>
      </c>
      <c r="H32" s="34">
        <v>8.56</v>
      </c>
      <c r="I32" s="34">
        <v>8.83</v>
      </c>
      <c r="J32" s="34">
        <v>5.53</v>
      </c>
      <c r="K32" s="34">
        <v>0</v>
      </c>
      <c r="L32" s="34">
        <v>6.49</v>
      </c>
      <c r="M32" s="34">
        <v>24.96</v>
      </c>
      <c r="N32" s="34">
        <v>15.31</v>
      </c>
      <c r="O32" s="34">
        <v>10.75</v>
      </c>
      <c r="P32" s="34">
        <v>35.39</v>
      </c>
      <c r="Q32" s="34">
        <v>17.420000000000002</v>
      </c>
      <c r="R32" s="34">
        <v>18.440000000000001</v>
      </c>
      <c r="S32" s="34">
        <v>58.5</v>
      </c>
      <c r="T32" s="34">
        <v>107.48</v>
      </c>
      <c r="U32" s="34">
        <v>53.48</v>
      </c>
      <c r="V32" s="34">
        <v>64.489999999999995</v>
      </c>
      <c r="W32" s="34">
        <v>20.86</v>
      </c>
      <c r="X32" s="34">
        <v>19.079999999999998</v>
      </c>
      <c r="Y32" s="34">
        <v>16.82</v>
      </c>
      <c r="Z32" s="35">
        <f t="shared" si="5"/>
        <v>502.23</v>
      </c>
      <c r="AA32" s="3"/>
      <c r="AB32" s="3"/>
      <c r="AC32" s="3"/>
      <c r="AD32" s="3"/>
      <c r="AE32" s="3"/>
      <c r="AF32" s="4"/>
      <c r="AG32" s="4"/>
      <c r="AH32" s="4"/>
      <c r="AI32" s="4"/>
      <c r="AJ32" s="4"/>
    </row>
    <row r="33" spans="1:36" ht="12.75" customHeight="1" x14ac:dyDescent="0.15">
      <c r="A33" s="22" t="s">
        <v>16</v>
      </c>
      <c r="B33" s="38">
        <v>0</v>
      </c>
      <c r="C33" s="38">
        <v>4.2699999999999996</v>
      </c>
      <c r="D33" s="38">
        <v>12.67</v>
      </c>
      <c r="E33" s="38">
        <v>4.49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5">
        <f t="shared" si="5"/>
        <v>0</v>
      </c>
      <c r="AA33" s="3"/>
      <c r="AB33" s="3"/>
      <c r="AC33" s="3"/>
      <c r="AD33" s="3"/>
      <c r="AE33" s="3"/>
      <c r="AF33" s="4"/>
      <c r="AG33" s="4"/>
      <c r="AH33" s="4"/>
      <c r="AI33" s="4"/>
      <c r="AJ33" s="4"/>
    </row>
    <row r="34" spans="1:36" ht="12.75" customHeight="1" x14ac:dyDescent="0.15">
      <c r="A34" s="22" t="s">
        <v>17</v>
      </c>
      <c r="B34" s="38">
        <v>0</v>
      </c>
      <c r="C34" s="38">
        <v>0</v>
      </c>
      <c r="D34" s="38">
        <v>0</v>
      </c>
      <c r="E34" s="38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5">
        <f t="shared" si="5"/>
        <v>0</v>
      </c>
      <c r="AA34" s="3"/>
      <c r="AB34" s="3"/>
      <c r="AC34" s="3"/>
      <c r="AD34" s="3"/>
      <c r="AE34" s="3"/>
      <c r="AF34" s="4"/>
      <c r="AG34" s="4"/>
      <c r="AH34" s="4"/>
      <c r="AI34" s="4"/>
      <c r="AJ34" s="4"/>
    </row>
    <row r="35" spans="1:36" ht="12.75" customHeight="1" x14ac:dyDescent="0.15">
      <c r="A35" s="22" t="s">
        <v>18</v>
      </c>
      <c r="B35" s="38">
        <v>0</v>
      </c>
      <c r="C35" s="38">
        <v>0</v>
      </c>
      <c r="D35" s="38">
        <v>0</v>
      </c>
      <c r="E35" s="38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5">
        <f t="shared" si="5"/>
        <v>0</v>
      </c>
      <c r="AA35" s="3"/>
      <c r="AB35" s="3"/>
      <c r="AC35" s="3"/>
      <c r="AD35" s="3"/>
      <c r="AE35" s="3"/>
      <c r="AF35" s="4"/>
      <c r="AG35" s="4"/>
      <c r="AH35" s="4"/>
      <c r="AI35" s="4"/>
      <c r="AJ35" s="4"/>
    </row>
    <row r="36" spans="1:36" ht="12.75" customHeight="1" x14ac:dyDescent="0.15">
      <c r="A36" s="28" t="s">
        <v>19</v>
      </c>
      <c r="B36" s="36">
        <f t="shared" ref="B36:E36" si="6">SUM(B22:B35)</f>
        <v>724.28</v>
      </c>
      <c r="C36" s="36">
        <f t="shared" si="6"/>
        <v>10868.620000000003</v>
      </c>
      <c r="D36" s="36">
        <f t="shared" si="6"/>
        <v>54997.450000000004</v>
      </c>
      <c r="E36" s="36">
        <f t="shared" si="6"/>
        <v>35299.159999999996</v>
      </c>
      <c r="F36" s="36">
        <f t="shared" ref="F36:S36" si="7">SUM(F22:F35)</f>
        <v>37622.719999999994</v>
      </c>
      <c r="G36" s="36">
        <f t="shared" si="7"/>
        <v>27687.68</v>
      </c>
      <c r="H36" s="36">
        <f t="shared" si="7"/>
        <v>42610.649999999987</v>
      </c>
      <c r="I36" s="36">
        <f t="shared" si="7"/>
        <v>75922.219999999987</v>
      </c>
      <c r="J36" s="36">
        <f t="shared" si="7"/>
        <v>42655.979999999996</v>
      </c>
      <c r="K36" s="36">
        <f t="shared" si="7"/>
        <v>19969.439999999999</v>
      </c>
      <c r="L36" s="36">
        <f t="shared" si="7"/>
        <v>72243.27</v>
      </c>
      <c r="M36" s="36">
        <f t="shared" si="7"/>
        <v>61243.94</v>
      </c>
      <c r="N36" s="36">
        <f t="shared" si="7"/>
        <v>69490.570000000007</v>
      </c>
      <c r="O36" s="36">
        <f t="shared" si="7"/>
        <v>83031.659999999989</v>
      </c>
      <c r="P36" s="36">
        <f t="shared" si="7"/>
        <v>90926.969999999987</v>
      </c>
      <c r="Q36" s="36">
        <f t="shared" si="7"/>
        <v>72404.259999999995</v>
      </c>
      <c r="R36" s="36">
        <f t="shared" si="7"/>
        <v>84999.099999999977</v>
      </c>
      <c r="S36" s="36">
        <f t="shared" si="7"/>
        <v>108349.48000000003</v>
      </c>
      <c r="T36" s="36">
        <f t="shared" ref="T36:Z36" si="8">SUM(T22:T35)</f>
        <v>131810.72</v>
      </c>
      <c r="U36" s="36">
        <f t="shared" si="8"/>
        <v>137886.02000000005</v>
      </c>
      <c r="V36" s="36">
        <f t="shared" si="8"/>
        <v>98362.619999999981</v>
      </c>
      <c r="W36" s="36">
        <f t="shared" si="8"/>
        <v>83305.650000000009</v>
      </c>
      <c r="X36" s="36">
        <f t="shared" si="8"/>
        <v>70668.150000000009</v>
      </c>
      <c r="Y36" s="36">
        <f t="shared" si="8"/>
        <v>95817.430000000008</v>
      </c>
      <c r="Z36" s="36">
        <f t="shared" si="8"/>
        <v>1500324.12</v>
      </c>
      <c r="AA36" s="60"/>
      <c r="AB36" s="3"/>
      <c r="AC36" s="3"/>
      <c r="AD36" s="3"/>
      <c r="AE36" s="3"/>
      <c r="AF36" s="4"/>
      <c r="AG36" s="5"/>
      <c r="AH36" s="5"/>
      <c r="AI36" s="5"/>
      <c r="AJ36" s="5"/>
    </row>
    <row r="37" spans="1:36" ht="12.75" customHeight="1" x14ac:dyDescent="0.15">
      <c r="A37" s="2"/>
      <c r="B37" s="37"/>
      <c r="C37" s="37"/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"/>
      <c r="AB37" s="3"/>
      <c r="AC37" s="3"/>
      <c r="AD37" s="3"/>
      <c r="AE37" s="3"/>
      <c r="AF37" s="4"/>
      <c r="AG37" s="4"/>
      <c r="AH37" s="4"/>
      <c r="AI37" s="4"/>
      <c r="AJ37" s="4"/>
    </row>
    <row r="38" spans="1:36" ht="27.75" customHeight="1" x14ac:dyDescent="0.15">
      <c r="A38" s="12" t="s">
        <v>20</v>
      </c>
      <c r="B38" s="41"/>
      <c r="C38" s="41"/>
      <c r="D38" s="41"/>
      <c r="E38" s="41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"/>
      <c r="AB38" s="3"/>
      <c r="AC38" s="3"/>
      <c r="AD38" s="3"/>
      <c r="AE38" s="3"/>
      <c r="AF38" s="4"/>
      <c r="AG38" s="5"/>
      <c r="AH38" s="5"/>
      <c r="AI38" s="5"/>
      <c r="AJ38" s="5"/>
    </row>
    <row r="39" spans="1:36" ht="12.75" customHeight="1" x14ac:dyDescent="0.15">
      <c r="A39" s="22" t="s">
        <v>21</v>
      </c>
      <c r="B39" s="38">
        <v>0</v>
      </c>
      <c r="C39" s="38">
        <v>0</v>
      </c>
      <c r="D39" s="38">
        <v>0</v>
      </c>
      <c r="E39" s="38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8">
        <f t="shared" ref="Z39:Z45" si="9">SUM(F39:Y39)</f>
        <v>0</v>
      </c>
      <c r="AA39" s="3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2.75" customHeight="1" x14ac:dyDescent="0.15">
      <c r="A40" s="22" t="s">
        <v>22</v>
      </c>
      <c r="B40" s="38">
        <v>-112.65</v>
      </c>
      <c r="C40" s="38">
        <v>-1628.83</v>
      </c>
      <c r="D40" s="38">
        <v>-8152.42</v>
      </c>
      <c r="E40" s="38">
        <v>-5297.69</v>
      </c>
      <c r="F40" s="34">
        <v>-5655.36</v>
      </c>
      <c r="G40" s="34">
        <v>-4139.22</v>
      </c>
      <c r="H40" s="34">
        <v>-6361.88</v>
      </c>
      <c r="I40" s="34">
        <v>-9978.5300000000007</v>
      </c>
      <c r="J40" s="34">
        <v>-6242.89</v>
      </c>
      <c r="K40" s="34">
        <v>-2958.75</v>
      </c>
      <c r="L40" s="34">
        <v>-10734.31</v>
      </c>
      <c r="M40" s="34">
        <v>-9187.64</v>
      </c>
      <c r="N40" s="34">
        <v>-10444.9</v>
      </c>
      <c r="O40" s="34">
        <v>-12441.68</v>
      </c>
      <c r="P40" s="34">
        <v>-13568.1</v>
      </c>
      <c r="Q40" s="34">
        <v>-10849.13</v>
      </c>
      <c r="R40" s="34">
        <v>-12581.52</v>
      </c>
      <c r="S40" s="34">
        <v>-16280.32</v>
      </c>
      <c r="T40" s="34">
        <v>-19843.14</v>
      </c>
      <c r="U40" s="34">
        <v>-20849.189999999999</v>
      </c>
      <c r="V40" s="34">
        <v>-14693.6</v>
      </c>
      <c r="W40" s="34">
        <v>-12512.88</v>
      </c>
      <c r="X40" s="34">
        <v>-10263.82</v>
      </c>
      <c r="Y40" s="34">
        <v>-14222.92</v>
      </c>
      <c r="Z40" s="38">
        <f t="shared" si="9"/>
        <v>-223809.78000000003</v>
      </c>
      <c r="AA40" s="3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2.75" customHeight="1" x14ac:dyDescent="0.15">
      <c r="A41" s="22" t="s">
        <v>23</v>
      </c>
      <c r="B41" s="38">
        <v>5.85</v>
      </c>
      <c r="C41" s="38">
        <v>26.96</v>
      </c>
      <c r="D41" s="38">
        <v>68.41</v>
      </c>
      <c r="E41" s="38">
        <v>93.07</v>
      </c>
      <c r="F41" s="34">
        <v>123.85</v>
      </c>
      <c r="G41" s="34">
        <v>97.92</v>
      </c>
      <c r="H41" s="34">
        <v>104.64</v>
      </c>
      <c r="I41" s="34">
        <v>160.41999999999999</v>
      </c>
      <c r="J41" s="34">
        <v>107.81</v>
      </c>
      <c r="K41" s="34">
        <v>33.76</v>
      </c>
      <c r="L41" s="34">
        <v>131.08000000000001</v>
      </c>
      <c r="M41" s="34">
        <v>173.17</v>
      </c>
      <c r="N41" s="34">
        <v>183.77</v>
      </c>
      <c r="O41" s="34">
        <v>183.71</v>
      </c>
      <c r="P41" s="34">
        <v>314.70999999999998</v>
      </c>
      <c r="Q41" s="34">
        <v>294.77</v>
      </c>
      <c r="R41" s="34">
        <v>319.3</v>
      </c>
      <c r="S41" s="34">
        <v>312.8</v>
      </c>
      <c r="T41" s="34">
        <v>473.76</v>
      </c>
      <c r="U41" s="34">
        <v>632.5</v>
      </c>
      <c r="V41" s="34">
        <v>381.82</v>
      </c>
      <c r="W41" s="34">
        <v>352.91</v>
      </c>
      <c r="X41" s="34">
        <v>239.77</v>
      </c>
      <c r="Y41" s="34">
        <v>344.57</v>
      </c>
      <c r="Z41" s="38">
        <f t="shared" si="9"/>
        <v>4967.0400000000009</v>
      </c>
      <c r="AA41" s="3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2.75" customHeight="1" x14ac:dyDescent="0.15">
      <c r="A42" s="22" t="s">
        <v>24</v>
      </c>
      <c r="B42" s="38">
        <v>-260.67</v>
      </c>
      <c r="C42" s="38">
        <v>-4375.2299999999996</v>
      </c>
      <c r="D42" s="38">
        <v>-21118.44</v>
      </c>
      <c r="E42" s="38">
        <v>-13154.17</v>
      </c>
      <c r="F42" s="34">
        <v>-13223.42</v>
      </c>
      <c r="G42" s="34">
        <v>-9150.1299999999992</v>
      </c>
      <c r="H42" s="34">
        <v>-15047.07</v>
      </c>
      <c r="I42" s="34">
        <v>-26687.29</v>
      </c>
      <c r="J42" s="34">
        <v>-14558.31</v>
      </c>
      <c r="K42" s="34">
        <v>-7949.03</v>
      </c>
      <c r="L42" s="34">
        <v>-27108.29</v>
      </c>
      <c r="M42" s="34">
        <v>-22621.919999999998</v>
      </c>
      <c r="N42" s="34">
        <v>-23894.03</v>
      </c>
      <c r="O42" s="34">
        <v>-26806.22</v>
      </c>
      <c r="P42" s="34">
        <v>-29163.08</v>
      </c>
      <c r="Q42" s="34">
        <v>-23385.16</v>
      </c>
      <c r="R42" s="34">
        <v>-26664.48</v>
      </c>
      <c r="S42" s="34">
        <v>-31764.35</v>
      </c>
      <c r="T42" s="34">
        <v>-40459.06</v>
      </c>
      <c r="U42" s="34">
        <v>-47067.46</v>
      </c>
      <c r="V42" s="34">
        <v>-32983.58</v>
      </c>
      <c r="W42" s="34">
        <v>-26844.68</v>
      </c>
      <c r="X42" s="34">
        <v>-19921.95</v>
      </c>
      <c r="Y42" s="34">
        <v>-27577.05</v>
      </c>
      <c r="Z42" s="38">
        <f t="shared" si="9"/>
        <v>-492876.56000000006</v>
      </c>
      <c r="AA42" s="3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2.75" customHeight="1" x14ac:dyDescent="0.15">
      <c r="A43" s="22" t="s">
        <v>25</v>
      </c>
      <c r="B43" s="38">
        <v>0</v>
      </c>
      <c r="C43" s="38">
        <v>0</v>
      </c>
      <c r="D43" s="38">
        <v>12.26</v>
      </c>
      <c r="E43" s="38">
        <v>12.9</v>
      </c>
      <c r="F43" s="34">
        <v>3.38</v>
      </c>
      <c r="G43" s="34">
        <v>7.64</v>
      </c>
      <c r="H43" s="34">
        <v>24.3</v>
      </c>
      <c r="I43" s="34">
        <v>34.53</v>
      </c>
      <c r="J43" s="34">
        <v>6.7</v>
      </c>
      <c r="K43" s="34">
        <v>0</v>
      </c>
      <c r="L43" s="34">
        <v>7.98</v>
      </c>
      <c r="M43" s="34">
        <v>25.11</v>
      </c>
      <c r="N43" s="34">
        <v>74.09</v>
      </c>
      <c r="O43" s="34">
        <v>17.97</v>
      </c>
      <c r="P43" s="34">
        <v>21.78</v>
      </c>
      <c r="Q43" s="34">
        <v>24.53</v>
      </c>
      <c r="R43" s="34">
        <v>14.88</v>
      </c>
      <c r="S43" s="34">
        <v>10.91</v>
      </c>
      <c r="T43" s="34">
        <v>39.31</v>
      </c>
      <c r="U43" s="34">
        <v>39.26</v>
      </c>
      <c r="V43" s="34">
        <v>23.07</v>
      </c>
      <c r="W43" s="34">
        <v>25.9</v>
      </c>
      <c r="X43" s="34">
        <v>28.8</v>
      </c>
      <c r="Y43" s="34">
        <v>16.739999999999998</v>
      </c>
      <c r="Z43" s="38">
        <f t="shared" si="9"/>
        <v>446.88000000000005</v>
      </c>
      <c r="AA43" s="3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2.75" customHeight="1" x14ac:dyDescent="0.15">
      <c r="A44" s="22" t="s">
        <v>26</v>
      </c>
      <c r="B44" s="38">
        <v>0</v>
      </c>
      <c r="C44" s="38">
        <v>0</v>
      </c>
      <c r="D44" s="38">
        <v>-1.08</v>
      </c>
      <c r="E44" s="38">
        <v>-0.84</v>
      </c>
      <c r="F44" s="34">
        <v>-1.8</v>
      </c>
      <c r="G44" s="34">
        <v>-2</v>
      </c>
      <c r="H44" s="34">
        <v>-0.47</v>
      </c>
      <c r="I44" s="34">
        <v>-5.62</v>
      </c>
      <c r="J44" s="34">
        <v>-4.95</v>
      </c>
      <c r="K44" s="34">
        <v>-2.41</v>
      </c>
      <c r="L44" s="34">
        <v>-11.21</v>
      </c>
      <c r="M44" s="34">
        <v>-9.9600000000000009</v>
      </c>
      <c r="N44" s="34">
        <v>-10.31</v>
      </c>
      <c r="O44" s="34">
        <v>-11.46</v>
      </c>
      <c r="P44" s="34">
        <v>-12.58</v>
      </c>
      <c r="Q44" s="34">
        <v>-8.61</v>
      </c>
      <c r="R44" s="34">
        <v>-12.97</v>
      </c>
      <c r="S44" s="34">
        <v>-15.86</v>
      </c>
      <c r="T44" s="34">
        <v>-19.95</v>
      </c>
      <c r="U44" s="34">
        <v>-15.68</v>
      </c>
      <c r="V44" s="34">
        <v>-13.12</v>
      </c>
      <c r="W44" s="34">
        <v>-12.13</v>
      </c>
      <c r="X44" s="34">
        <v>-11.23</v>
      </c>
      <c r="Y44" s="34">
        <v>-15.45</v>
      </c>
      <c r="Z44" s="38">
        <f t="shared" si="9"/>
        <v>-197.76999999999998</v>
      </c>
      <c r="AA44" s="3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ht="12.75" customHeight="1" x14ac:dyDescent="0.15">
      <c r="A45" s="22" t="s">
        <v>27</v>
      </c>
      <c r="B45" s="38">
        <v>0</v>
      </c>
      <c r="C45" s="38">
        <v>0</v>
      </c>
      <c r="D45" s="38">
        <v>0</v>
      </c>
      <c r="E45" s="38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8">
        <f t="shared" si="9"/>
        <v>0</v>
      </c>
      <c r="AA45" s="3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 customHeight="1" x14ac:dyDescent="0.15">
      <c r="A46" s="22" t="s">
        <v>28</v>
      </c>
      <c r="B46" s="38">
        <v>-264.29000000000002</v>
      </c>
      <c r="C46" s="38">
        <v>-1469.31</v>
      </c>
      <c r="D46" s="38">
        <v>-2374.8000000000002</v>
      </c>
      <c r="E46" s="38">
        <v>-348.02</v>
      </c>
      <c r="F46" s="34">
        <v>-524.53</v>
      </c>
      <c r="G46" s="34">
        <v>-3223.15</v>
      </c>
      <c r="H46" s="34">
        <v>-744.99</v>
      </c>
      <c r="I46" s="34">
        <v>-3526.55</v>
      </c>
      <c r="J46" s="34">
        <v>-635.67999999999995</v>
      </c>
      <c r="K46" s="34">
        <v>-2075.4</v>
      </c>
      <c r="L46" s="34">
        <v>-1358.5</v>
      </c>
      <c r="M46" s="34">
        <v>-2783.9</v>
      </c>
      <c r="N46" s="34">
        <v>-1446.11</v>
      </c>
      <c r="O46" s="34">
        <v>-1881.74</v>
      </c>
      <c r="P46" s="34">
        <v>-2150.87</v>
      </c>
      <c r="Q46" s="34">
        <v>-1508.96</v>
      </c>
      <c r="R46" s="34">
        <v>-1664.14</v>
      </c>
      <c r="S46" s="34">
        <v>-4881.1899999999996</v>
      </c>
      <c r="T46" s="34">
        <v>-6315.87</v>
      </c>
      <c r="U46" s="34">
        <v>-4124.45</v>
      </c>
      <c r="V46" s="34">
        <v>-2244.69</v>
      </c>
      <c r="W46" s="34">
        <v>-1438.23</v>
      </c>
      <c r="X46" s="34">
        <v>-2481.11</v>
      </c>
      <c r="Y46" s="34">
        <v>-2576.36</v>
      </c>
      <c r="Z46" s="38">
        <f t="shared" ref="Z46" si="10">SUM(F46:V46)</f>
        <v>-41090.719999999994</v>
      </c>
      <c r="AA46" s="29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ht="12.75" customHeight="1" x14ac:dyDescent="0.15">
      <c r="A47" s="22" t="s">
        <v>29</v>
      </c>
      <c r="B47" s="38">
        <v>0</v>
      </c>
      <c r="C47" s="38">
        <v>0</v>
      </c>
      <c r="D47" s="38">
        <v>0</v>
      </c>
      <c r="E47" s="38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8">
        <f t="shared" ref="Z47:Z54" si="11">SUM(F47:Y47)</f>
        <v>0</v>
      </c>
      <c r="AA47" s="3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ht="12.75" customHeight="1" x14ac:dyDescent="0.15">
      <c r="A48" s="22" t="s">
        <v>30</v>
      </c>
      <c r="B48" s="38">
        <v>0</v>
      </c>
      <c r="C48" s="38">
        <v>0</v>
      </c>
      <c r="D48" s="38">
        <v>0</v>
      </c>
      <c r="E48" s="38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8">
        <f t="shared" si="11"/>
        <v>0</v>
      </c>
      <c r="AA48" s="3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ht="12.75" customHeight="1" x14ac:dyDescent="0.15">
      <c r="A49" s="22" t="s">
        <v>31</v>
      </c>
      <c r="B49" s="38">
        <v>0</v>
      </c>
      <c r="C49" s="38">
        <v>0</v>
      </c>
      <c r="D49" s="38">
        <v>0</v>
      </c>
      <c r="E49" s="38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8">
        <f t="shared" si="11"/>
        <v>0</v>
      </c>
      <c r="AA49" s="3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ht="12.75" customHeight="1" x14ac:dyDescent="0.15">
      <c r="A50" s="22" t="s">
        <v>32</v>
      </c>
      <c r="B50" s="38">
        <v>-39.99</v>
      </c>
      <c r="C50" s="38">
        <v>-39.99</v>
      </c>
      <c r="D50" s="38">
        <v>-39.99</v>
      </c>
      <c r="E50" s="38">
        <v>-39.99</v>
      </c>
      <c r="F50" s="34">
        <v>-39.99</v>
      </c>
      <c r="G50" s="34">
        <v>-39.99</v>
      </c>
      <c r="H50" s="34">
        <v>-39.99</v>
      </c>
      <c r="I50" s="34">
        <v>-39.99</v>
      </c>
      <c r="J50" s="34">
        <v>-39.99</v>
      </c>
      <c r="K50" s="34">
        <v>-39.99</v>
      </c>
      <c r="L50" s="34">
        <v>-39.99</v>
      </c>
      <c r="M50" s="34">
        <v>-39.99</v>
      </c>
      <c r="N50" s="34">
        <v>-99.99</v>
      </c>
      <c r="O50" s="34">
        <v>-39.99</v>
      </c>
      <c r="P50" s="34">
        <v>-39.99</v>
      </c>
      <c r="Q50" s="34">
        <v>-159.99</v>
      </c>
      <c r="R50" s="34">
        <v>-39.99</v>
      </c>
      <c r="S50" s="34">
        <v>-789.99</v>
      </c>
      <c r="T50" s="34">
        <v>-999.99</v>
      </c>
      <c r="U50" s="34">
        <v>-39.99</v>
      </c>
      <c r="V50" s="34">
        <v>-39.99</v>
      </c>
      <c r="W50" s="34">
        <v>-39.99</v>
      </c>
      <c r="X50" s="34">
        <v>-39.99</v>
      </c>
      <c r="Y50" s="34">
        <v>-39.99</v>
      </c>
      <c r="Z50" s="38">
        <f t="shared" si="11"/>
        <v>-2689.7999999999993</v>
      </c>
      <c r="AA50" s="29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ht="12.75" customHeight="1" x14ac:dyDescent="0.15">
      <c r="A51" s="22" t="s">
        <v>33</v>
      </c>
      <c r="B51" s="38">
        <v>-1.17</v>
      </c>
      <c r="C51" s="38">
        <v>-5.4</v>
      </c>
      <c r="D51" s="38">
        <v>-13.64</v>
      </c>
      <c r="E51" s="38">
        <v>-18.489999999999998</v>
      </c>
      <c r="F51" s="34">
        <v>-24.62</v>
      </c>
      <c r="G51" s="34">
        <v>-19.559999999999999</v>
      </c>
      <c r="H51" s="34">
        <v>-20.89</v>
      </c>
      <c r="I51" s="34">
        <v>-32.06</v>
      </c>
      <c r="J51" s="34">
        <v>-21.62</v>
      </c>
      <c r="K51" s="34">
        <v>-6.77</v>
      </c>
      <c r="L51" s="34">
        <v>-26.08</v>
      </c>
      <c r="M51" s="34">
        <v>-34.47</v>
      </c>
      <c r="N51" s="34">
        <v>-36.65</v>
      </c>
      <c r="O51" s="34">
        <v>-36.71</v>
      </c>
      <c r="P51" s="34">
        <v>-62.95</v>
      </c>
      <c r="Q51" s="34">
        <v>-58.94</v>
      </c>
      <c r="R51" s="34">
        <v>-63.87</v>
      </c>
      <c r="S51" s="34">
        <v>-62.5</v>
      </c>
      <c r="T51" s="34">
        <v>-94.71</v>
      </c>
      <c r="U51" s="34">
        <v>-126.44</v>
      </c>
      <c r="V51" s="34">
        <v>-76.28</v>
      </c>
      <c r="W51" s="34">
        <v>-70.540000000000006</v>
      </c>
      <c r="X51" s="34">
        <v>-47.95</v>
      </c>
      <c r="Y51" s="34">
        <v>-68.900000000000006</v>
      </c>
      <c r="Z51" s="38">
        <f t="shared" si="11"/>
        <v>-992.50999999999988</v>
      </c>
      <c r="AA51" s="3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ht="12.75" customHeight="1" x14ac:dyDescent="0.15">
      <c r="A52" s="22" t="s">
        <v>34</v>
      </c>
      <c r="B52" s="38">
        <v>0</v>
      </c>
      <c r="C52" s="38">
        <v>0</v>
      </c>
      <c r="D52" s="38">
        <v>0</v>
      </c>
      <c r="E52" s="38">
        <v>-6.34</v>
      </c>
      <c r="F52" s="34">
        <v>-15.89</v>
      </c>
      <c r="G52" s="34">
        <v>0</v>
      </c>
      <c r="H52" s="34">
        <v>-47.96</v>
      </c>
      <c r="I52" s="34">
        <v>-178.32</v>
      </c>
      <c r="J52" s="34">
        <v>-12.36</v>
      </c>
      <c r="K52" s="34">
        <v>-5.69</v>
      </c>
      <c r="L52" s="34">
        <v>-4.74</v>
      </c>
      <c r="M52" s="34">
        <v>-28.69</v>
      </c>
      <c r="N52" s="34">
        <v>-98.32</v>
      </c>
      <c r="O52" s="34">
        <v>50.84</v>
      </c>
      <c r="P52" s="34">
        <v>-72.52</v>
      </c>
      <c r="Q52" s="34">
        <v>-483.83</v>
      </c>
      <c r="R52" s="34">
        <v>-258.86</v>
      </c>
      <c r="S52" s="34">
        <v>-152.71</v>
      </c>
      <c r="T52" s="34">
        <v>-309.58</v>
      </c>
      <c r="U52" s="34">
        <v>-384.11</v>
      </c>
      <c r="V52" s="34">
        <v>-396.68</v>
      </c>
      <c r="W52" s="34">
        <v>-168.68</v>
      </c>
      <c r="X52" s="34">
        <v>-274.31</v>
      </c>
      <c r="Y52" s="34">
        <v>-274.58999999999997</v>
      </c>
      <c r="Z52" s="38">
        <f t="shared" si="11"/>
        <v>-3117</v>
      </c>
      <c r="AA52" s="3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ht="12.75" customHeight="1" x14ac:dyDescent="0.15">
      <c r="A53" s="22" t="s">
        <v>35</v>
      </c>
      <c r="B53" s="38">
        <v>-203.27</v>
      </c>
      <c r="C53" s="38">
        <v>-1629.67</v>
      </c>
      <c r="D53" s="38">
        <v>-5025.8599999999997</v>
      </c>
      <c r="E53" s="38">
        <v>-3026.47</v>
      </c>
      <c r="F53" s="34">
        <v>-1814.75</v>
      </c>
      <c r="G53" s="34">
        <v>-2015.53</v>
      </c>
      <c r="H53" s="34">
        <v>-4205.1400000000003</v>
      </c>
      <c r="I53" s="34">
        <v>-8608.64</v>
      </c>
      <c r="J53" s="34">
        <v>-6023.99</v>
      </c>
      <c r="K53" s="34">
        <v>-1568.11</v>
      </c>
      <c r="L53" s="34">
        <v>-7400.62</v>
      </c>
      <c r="M53" s="34">
        <v>-6588.09</v>
      </c>
      <c r="N53" s="34">
        <v>-6613.23</v>
      </c>
      <c r="O53" s="34">
        <v>-7165.31</v>
      </c>
      <c r="P53" s="34">
        <v>-6239.34</v>
      </c>
      <c r="Q53" s="34">
        <v>-6017.64</v>
      </c>
      <c r="R53" s="34">
        <v>-7013.23</v>
      </c>
      <c r="S53" s="34">
        <v>-8279.06</v>
      </c>
      <c r="T53" s="34">
        <v>-7415.51</v>
      </c>
      <c r="U53" s="34">
        <v>-11284.09</v>
      </c>
      <c r="V53" s="34">
        <v>-9658.18</v>
      </c>
      <c r="W53" s="34">
        <v>-7379.66</v>
      </c>
      <c r="X53" s="34">
        <v>-8327.19</v>
      </c>
      <c r="Y53" s="34">
        <v>-9481.18</v>
      </c>
      <c r="Z53" s="38">
        <f t="shared" si="11"/>
        <v>-133098.48999999996</v>
      </c>
      <c r="AA53" s="3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12.75" customHeight="1" x14ac:dyDescent="0.15">
      <c r="A54" s="22" t="s">
        <v>36</v>
      </c>
      <c r="B54" s="38">
        <v>0</v>
      </c>
      <c r="C54" s="38">
        <v>0</v>
      </c>
      <c r="D54" s="38">
        <v>0</v>
      </c>
      <c r="E54" s="38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8">
        <f t="shared" si="11"/>
        <v>0</v>
      </c>
      <c r="AA54" s="3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ht="12.75" customHeight="1" x14ac:dyDescent="0.15">
      <c r="A55" s="27" t="s">
        <v>37</v>
      </c>
      <c r="B55" s="39">
        <f t="shared" ref="B55:E55" si="12">SUM(B40:B54)</f>
        <v>-876.18999999999994</v>
      </c>
      <c r="C55" s="39">
        <f t="shared" si="12"/>
        <v>-9121.4699999999993</v>
      </c>
      <c r="D55" s="39">
        <f t="shared" si="12"/>
        <v>-36645.56</v>
      </c>
      <c r="E55" s="39">
        <f t="shared" si="12"/>
        <v>-21786.040000000005</v>
      </c>
      <c r="F55" s="39">
        <f>SUM(F40:F54)</f>
        <v>-21173.129999999997</v>
      </c>
      <c r="G55" s="39">
        <f t="shared" ref="G55:S55" si="13">SUM(G39:G54)</f>
        <v>-18484.020000000004</v>
      </c>
      <c r="H55" s="39">
        <f t="shared" si="13"/>
        <v>-26339.45</v>
      </c>
      <c r="I55" s="39">
        <f t="shared" si="13"/>
        <v>-48862.05</v>
      </c>
      <c r="J55" s="39">
        <f t="shared" si="13"/>
        <v>-27425.279999999999</v>
      </c>
      <c r="K55" s="39">
        <f t="shared" si="13"/>
        <v>-14572.390000000001</v>
      </c>
      <c r="L55" s="39">
        <f t="shared" si="13"/>
        <v>-46544.68</v>
      </c>
      <c r="M55" s="39">
        <f t="shared" si="13"/>
        <v>-41096.380000000005</v>
      </c>
      <c r="N55" s="39">
        <f t="shared" si="13"/>
        <v>-42385.679999999993</v>
      </c>
      <c r="O55" s="39">
        <f t="shared" si="13"/>
        <v>-48130.59</v>
      </c>
      <c r="P55" s="39">
        <f t="shared" si="13"/>
        <v>-50972.94</v>
      </c>
      <c r="Q55" s="39">
        <f t="shared" si="13"/>
        <v>-42152.959999999999</v>
      </c>
      <c r="R55" s="39">
        <f t="shared" si="13"/>
        <v>-47964.880000000005</v>
      </c>
      <c r="S55" s="39">
        <f t="shared" si="13"/>
        <v>-61902.26999999999</v>
      </c>
      <c r="T55" s="39">
        <f t="shared" ref="T55:Z55" si="14">SUM(T39:T54)</f>
        <v>-74944.740000000005</v>
      </c>
      <c r="U55" s="39">
        <f t="shared" si="14"/>
        <v>-83219.649999999994</v>
      </c>
      <c r="V55" s="39">
        <f t="shared" si="14"/>
        <v>-59701.23</v>
      </c>
      <c r="W55" s="39">
        <f t="shared" si="14"/>
        <v>-48087.979999999996</v>
      </c>
      <c r="X55" s="39">
        <f t="shared" si="14"/>
        <v>-41098.980000000003</v>
      </c>
      <c r="Y55" s="39">
        <f t="shared" si="14"/>
        <v>-53895.13</v>
      </c>
      <c r="Z55" s="39">
        <f t="shared" si="14"/>
        <v>-892458.71000000008</v>
      </c>
      <c r="AA55" s="20"/>
      <c r="AB55" s="20"/>
      <c r="AC55" s="20"/>
      <c r="AD55" s="20"/>
      <c r="AE55" s="20"/>
      <c r="AF55" s="21"/>
      <c r="AG55" s="5"/>
      <c r="AH55" s="5"/>
      <c r="AI55" s="5"/>
      <c r="AJ55" s="5"/>
    </row>
    <row r="56" spans="1:36" ht="12.75" customHeight="1" x14ac:dyDescent="0.15">
      <c r="A56" s="22"/>
      <c r="B56" s="23"/>
      <c r="C56" s="23"/>
      <c r="D56" s="23"/>
      <c r="E56" s="2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"/>
      <c r="AB56" s="3"/>
      <c r="AC56" s="3"/>
      <c r="AD56" s="3"/>
      <c r="AE56" s="3"/>
      <c r="AF56" s="4"/>
      <c r="AG56" s="4"/>
      <c r="AH56" s="4"/>
      <c r="AI56" s="4"/>
      <c r="AJ56" s="4"/>
    </row>
    <row r="57" spans="1:36" ht="12.75" customHeight="1" x14ac:dyDescent="0.15">
      <c r="A57" s="12" t="s">
        <v>38</v>
      </c>
      <c r="B57" s="40">
        <f>-SUMPRODUCT(B6:B18,'Product Landed Costs'!$B$4:$B$16)</f>
        <v>-284.81643835616438</v>
      </c>
      <c r="C57" s="40">
        <f>-SUMPRODUCT(C6:C18,'Product Landed Costs'!$B$4:$B$16)</f>
        <v>-3477.2293330642378</v>
      </c>
      <c r="D57" s="40">
        <f>-SUMPRODUCT(D6:D18,'Product Landed Costs'!$B$4:$B$16)</f>
        <v>-12587.510223096782</v>
      </c>
      <c r="E57" s="40">
        <f>-SUMPRODUCT(E6:E18,'Product Landed Costs'!$B$4:$B$16)</f>
        <v>-8180.3138785875854</v>
      </c>
      <c r="F57" s="40">
        <f>-SUMPRODUCT(F6:F18,'Product Landed Costs'!$B$4:$B$16)</f>
        <v>-9095.4045275276039</v>
      </c>
      <c r="G57" s="40">
        <f>-SUMPRODUCT(G6:G18,'Product Landed Costs'!$B$4:$B$16)</f>
        <v>-6642.4522944574783</v>
      </c>
      <c r="H57" s="40">
        <f>-SUMPRODUCT(H6:H18,'Product Landed Costs'!$B$4:$B$16)</f>
        <v>-9664.1188745091113</v>
      </c>
      <c r="I57" s="40">
        <f>-SUMPRODUCT(I6:I18,'Product Landed Costs'!$B$4:$B$16)</f>
        <v>-15748.454702859977</v>
      </c>
      <c r="J57" s="40">
        <f>-SUMPRODUCT(J6:J18,'Product Landed Costs'!$B$4:$B$16)</f>
        <v>-8123.9217925107423</v>
      </c>
      <c r="K57" s="40">
        <f>-SUMPRODUCT(K6:K18,'Product Landed Costs'!$B$4:$B$16)</f>
        <v>-5054.2870963781461</v>
      </c>
      <c r="L57" s="40">
        <f>-SUMPRODUCT(L6:L18,'Product Landed Costs'!$B$4:$B$16)</f>
        <v>-16537.618604572937</v>
      </c>
      <c r="M57" s="40">
        <f>-SUMPRODUCT(M6:M18,'Product Landed Costs'!$B$4:$B$16)</f>
        <v>-13987.029937855814</v>
      </c>
      <c r="N57" s="40">
        <f>-SUMPRODUCT(N6:N18,'Product Landed Costs'!$B$4:$B$16)</f>
        <v>-19041.171374134901</v>
      </c>
      <c r="O57" s="40">
        <f>-SUMPRODUCT(O6:O18,'Product Landed Costs'!$B$4:$B$16)</f>
        <v>-24678.74625335318</v>
      </c>
      <c r="P57" s="40">
        <f>-SUMPRODUCT(P6:P18,'Product Landed Costs'!$B$4:$B$16)</f>
        <v>-28116.479186962333</v>
      </c>
      <c r="Q57" s="40">
        <f>-SUMPRODUCT(Q6:Q18,'Product Landed Costs'!$B$4:$B$16)</f>
        <v>-22322.85389619651</v>
      </c>
      <c r="R57" s="40">
        <f>-SUMPRODUCT(R6:R18,'Product Landed Costs'!$B$4:$B$16)</f>
        <v>-25104.380065070596</v>
      </c>
      <c r="S57" s="40">
        <f>-SUMPRODUCT(S6:S18,'Product Landed Costs'!$B$4:$B$16)</f>
        <v>-36343.073776987309</v>
      </c>
      <c r="T57" s="40">
        <f>-SUMPRODUCT(T6:T18,'Product Landed Costs'!$B$4:$B$16)</f>
        <v>-40921.336113844111</v>
      </c>
      <c r="U57" s="40">
        <f>-SUMPRODUCT(U6:U18,'Product Landed Costs'!$B$4:$B$16)</f>
        <v>-34077.16292010394</v>
      </c>
      <c r="V57" s="40">
        <f>-SUMPRODUCT(V6:V18,'Product Landed Costs'!$B$4:$B$16)</f>
        <v>-23735.307965320349</v>
      </c>
      <c r="W57" s="40">
        <f>-SUMPRODUCT(W6:W18,'Product Landed Costs'!$B$4:$B$16)</f>
        <v>-20631.798516797426</v>
      </c>
      <c r="X57" s="40">
        <f>-SUMPRODUCT(X6:X18,'Product Landed Costs'!$B$4:$B$16)</f>
        <v>-19438.430222037219</v>
      </c>
      <c r="Y57" s="40">
        <f>-SUMPRODUCT(Y6:Y18,'Product Landed Costs'!$B$4:$B$16)</f>
        <v>-27498.85721400641</v>
      </c>
      <c r="Z57" s="41">
        <f>SUM(F57:T57)</f>
        <v>-281381.32849722076</v>
      </c>
      <c r="AA57" s="20"/>
      <c r="AB57" s="20"/>
      <c r="AC57" s="20"/>
      <c r="AD57" s="20"/>
      <c r="AE57" s="20"/>
      <c r="AF57" s="21"/>
      <c r="AG57" s="4"/>
      <c r="AH57" s="4"/>
      <c r="AI57" s="4"/>
      <c r="AJ57" s="4"/>
    </row>
    <row r="58" spans="1:36" ht="12.75" customHeight="1" x14ac:dyDescent="0.15">
      <c r="A58" s="2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.75" customHeight="1" x14ac:dyDescent="0.15">
      <c r="A59" s="27" t="s">
        <v>39</v>
      </c>
      <c r="B59" s="42">
        <f t="shared" ref="B59:E59" si="15">B57+B55</f>
        <v>-1161.0064383561644</v>
      </c>
      <c r="C59" s="42">
        <f t="shared" si="15"/>
        <v>-12598.699333064236</v>
      </c>
      <c r="D59" s="42">
        <f t="shared" si="15"/>
        <v>-49233.07022309678</v>
      </c>
      <c r="E59" s="42">
        <f t="shared" si="15"/>
        <v>-29966.35387858759</v>
      </c>
      <c r="F59" s="42">
        <f t="shared" ref="F59:U59" si="16">F57+F55</f>
        <v>-30268.534527527601</v>
      </c>
      <c r="G59" s="42">
        <f t="shared" si="16"/>
        <v>-25126.472294457482</v>
      </c>
      <c r="H59" s="42">
        <f t="shared" si="16"/>
        <v>-36003.56887450911</v>
      </c>
      <c r="I59" s="42">
        <f t="shared" si="16"/>
        <v>-64610.50470285998</v>
      </c>
      <c r="J59" s="42">
        <f t="shared" si="16"/>
        <v>-35549.201792510743</v>
      </c>
      <c r="K59" s="42">
        <f t="shared" si="16"/>
        <v>-19626.677096378146</v>
      </c>
      <c r="L59" s="42">
        <f t="shared" si="16"/>
        <v>-63082.298604572934</v>
      </c>
      <c r="M59" s="42">
        <f t="shared" si="16"/>
        <v>-55083.409937855817</v>
      </c>
      <c r="N59" s="42">
        <f t="shared" si="16"/>
        <v>-61426.851374134894</v>
      </c>
      <c r="O59" s="42">
        <f t="shared" si="16"/>
        <v>-72809.336253353176</v>
      </c>
      <c r="P59" s="42">
        <f t="shared" si="16"/>
        <v>-79089.419186962332</v>
      </c>
      <c r="Q59" s="42">
        <f t="shared" si="16"/>
        <v>-64475.813896196509</v>
      </c>
      <c r="R59" s="42">
        <f t="shared" si="16"/>
        <v>-73069.260065070601</v>
      </c>
      <c r="S59" s="42">
        <f t="shared" si="16"/>
        <v>-98245.343776987298</v>
      </c>
      <c r="T59" s="42">
        <f t="shared" si="16"/>
        <v>-115866.07611384412</v>
      </c>
      <c r="U59" s="42">
        <f t="shared" si="16"/>
        <v>-117296.81292010393</v>
      </c>
      <c r="V59" s="42">
        <f t="shared" ref="V59:W59" si="17">V57+V55</f>
        <v>-83436.537965320356</v>
      </c>
      <c r="W59" s="42">
        <f t="shared" si="17"/>
        <v>-68719.778516797422</v>
      </c>
      <c r="X59" s="42">
        <f t="shared" ref="X59:Y59" si="18">X57+X55</f>
        <v>-60537.410222037222</v>
      </c>
      <c r="Y59" s="42">
        <f t="shared" si="18"/>
        <v>-81393.987214006411</v>
      </c>
      <c r="Z59" s="39">
        <f>SUM(F59:T59)</f>
        <v>-894332.76849722071</v>
      </c>
      <c r="AA59" s="20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2.75" customHeight="1" x14ac:dyDescent="0.15">
      <c r="A60" s="2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28.5" customHeight="1" x14ac:dyDescent="0.15">
      <c r="A61" s="27" t="s">
        <v>40</v>
      </c>
      <c r="B61" s="42">
        <f t="shared" ref="B61:E61" si="19">B36+B59</f>
        <v>-436.72643835616441</v>
      </c>
      <c r="C61" s="42">
        <f t="shared" si="19"/>
        <v>-1730.0793330642337</v>
      </c>
      <c r="D61" s="42">
        <f t="shared" si="19"/>
        <v>5764.3797769032244</v>
      </c>
      <c r="E61" s="42">
        <f t="shared" si="19"/>
        <v>5332.8061214124064</v>
      </c>
      <c r="F61" s="42">
        <f t="shared" ref="F61:Z61" si="20">F36+F59</f>
        <v>7354.1854724723926</v>
      </c>
      <c r="G61" s="42">
        <f t="shared" si="20"/>
        <v>2561.2077055425179</v>
      </c>
      <c r="H61" s="42">
        <f t="shared" si="20"/>
        <v>6607.0811254908767</v>
      </c>
      <c r="I61" s="42">
        <f t="shared" si="20"/>
        <v>11311.715297140006</v>
      </c>
      <c r="J61" s="42">
        <f t="shared" si="20"/>
        <v>7106.778207489253</v>
      </c>
      <c r="K61" s="42">
        <f t="shared" si="20"/>
        <v>342.76290362185318</v>
      </c>
      <c r="L61" s="42">
        <f t="shared" si="20"/>
        <v>9160.9713954270701</v>
      </c>
      <c r="M61" s="42">
        <f t="shared" si="20"/>
        <v>6160.5300621441856</v>
      </c>
      <c r="N61" s="42">
        <f t="shared" si="20"/>
        <v>8063.7186258651127</v>
      </c>
      <c r="O61" s="42">
        <f t="shared" si="20"/>
        <v>10222.323746646813</v>
      </c>
      <c r="P61" s="42">
        <f t="shared" si="20"/>
        <v>11837.550813037655</v>
      </c>
      <c r="Q61" s="42">
        <f t="shared" si="20"/>
        <v>7928.446103803486</v>
      </c>
      <c r="R61" s="42">
        <f t="shared" si="20"/>
        <v>11929.839934929376</v>
      </c>
      <c r="S61" s="42">
        <f t="shared" si="20"/>
        <v>10104.136223012727</v>
      </c>
      <c r="T61" s="42">
        <f t="shared" si="20"/>
        <v>15944.643886155885</v>
      </c>
      <c r="U61" s="42">
        <f t="shared" si="20"/>
        <v>20589.207079896121</v>
      </c>
      <c r="V61" s="42">
        <f t="shared" ref="V61:W61" si="21">V36+V59</f>
        <v>14926.082034679624</v>
      </c>
      <c r="W61" s="42">
        <f t="shared" si="21"/>
        <v>14585.871483202587</v>
      </c>
      <c r="X61" s="42">
        <f t="shared" ref="X61:Y61" si="22">X36+X59</f>
        <v>10130.739777962786</v>
      </c>
      <c r="Y61" s="42">
        <f t="shared" si="22"/>
        <v>14423.442785993597</v>
      </c>
      <c r="Z61" s="42">
        <f t="shared" si="20"/>
        <v>605991.35150277941</v>
      </c>
      <c r="AA61" s="20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2.75" customHeight="1" x14ac:dyDescent="0.15">
      <c r="A62" s="2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27.75" customHeight="1" x14ac:dyDescent="0.15">
      <c r="A63" s="12" t="s">
        <v>41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2.75" customHeight="1" x14ac:dyDescent="0.15">
      <c r="A64" s="22" t="s">
        <v>58</v>
      </c>
      <c r="B64" s="34">
        <v>-500</v>
      </c>
      <c r="C64" s="34">
        <v>-500</v>
      </c>
      <c r="D64" s="34">
        <v>-500</v>
      </c>
      <c r="E64" s="34">
        <v>-500</v>
      </c>
      <c r="F64" s="34">
        <v>-500</v>
      </c>
      <c r="G64" s="34">
        <v>-500</v>
      </c>
      <c r="H64" s="34">
        <v>-500</v>
      </c>
      <c r="I64" s="34">
        <v>-500</v>
      </c>
      <c r="J64" s="34">
        <v>-500</v>
      </c>
      <c r="K64" s="34">
        <v>-500</v>
      </c>
      <c r="L64" s="34">
        <v>-500</v>
      </c>
      <c r="M64" s="34">
        <v>-500</v>
      </c>
      <c r="N64" s="34">
        <v>-500</v>
      </c>
      <c r="O64" s="34">
        <v>-500</v>
      </c>
      <c r="P64" s="34">
        <v>-500</v>
      </c>
      <c r="Q64" s="34">
        <v>-500</v>
      </c>
      <c r="R64" s="34">
        <v>-500</v>
      </c>
      <c r="S64" s="34">
        <v>-500</v>
      </c>
      <c r="T64" s="34">
        <v>-500</v>
      </c>
      <c r="U64" s="34">
        <v>-500</v>
      </c>
      <c r="V64" s="34">
        <v>-500</v>
      </c>
      <c r="W64" s="34">
        <v>-500</v>
      </c>
      <c r="X64" s="34">
        <v>-500</v>
      </c>
      <c r="Y64" s="34">
        <v>-250</v>
      </c>
      <c r="Z64" s="38">
        <f>SUM(F64:T64)</f>
        <v>-7500</v>
      </c>
      <c r="AA64" s="3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2.75" customHeight="1" x14ac:dyDescent="0.15">
      <c r="A65" s="28" t="s">
        <v>42</v>
      </c>
      <c r="B65" s="39">
        <f t="shared" ref="B65:E65" si="23">SUM(B64:B64)</f>
        <v>-500</v>
      </c>
      <c r="C65" s="39">
        <f t="shared" si="23"/>
        <v>-500</v>
      </c>
      <c r="D65" s="39">
        <f t="shared" si="23"/>
        <v>-500</v>
      </c>
      <c r="E65" s="39">
        <f t="shared" si="23"/>
        <v>-500</v>
      </c>
      <c r="F65" s="39">
        <f t="shared" ref="F65:Q65" si="24">SUM(F64:F64)</f>
        <v>-500</v>
      </c>
      <c r="G65" s="39">
        <f t="shared" si="24"/>
        <v>-500</v>
      </c>
      <c r="H65" s="39">
        <f t="shared" si="24"/>
        <v>-500</v>
      </c>
      <c r="I65" s="39">
        <f t="shared" si="24"/>
        <v>-500</v>
      </c>
      <c r="J65" s="39">
        <f t="shared" si="24"/>
        <v>-500</v>
      </c>
      <c r="K65" s="39">
        <f t="shared" si="24"/>
        <v>-500</v>
      </c>
      <c r="L65" s="39">
        <f t="shared" si="24"/>
        <v>-500</v>
      </c>
      <c r="M65" s="39">
        <f t="shared" si="24"/>
        <v>-500</v>
      </c>
      <c r="N65" s="39">
        <f t="shared" si="24"/>
        <v>-500</v>
      </c>
      <c r="O65" s="39">
        <f t="shared" si="24"/>
        <v>-500</v>
      </c>
      <c r="P65" s="39">
        <f t="shared" si="24"/>
        <v>-500</v>
      </c>
      <c r="Q65" s="39">
        <f t="shared" si="24"/>
        <v>-500</v>
      </c>
      <c r="R65" s="39">
        <f t="shared" ref="R65" si="25">SUM(R64:R64)</f>
        <v>-500</v>
      </c>
      <c r="S65" s="39">
        <f>SUM(S64:S64)</f>
        <v>-500</v>
      </c>
      <c r="T65" s="39">
        <f>SUM(T64:T64)</f>
        <v>-500</v>
      </c>
      <c r="U65" s="39">
        <f>SUM(U64:U64)</f>
        <v>-500</v>
      </c>
      <c r="V65" s="39">
        <f>SUM(V64:V64)</f>
        <v>-500</v>
      </c>
      <c r="W65" s="39">
        <f t="shared" ref="W65:Y65" si="26">SUM(W64:W64)</f>
        <v>-500</v>
      </c>
      <c r="X65" s="39">
        <f t="shared" si="26"/>
        <v>-500</v>
      </c>
      <c r="Y65" s="39">
        <f t="shared" si="26"/>
        <v>-250</v>
      </c>
      <c r="Z65" s="39">
        <f>SUM(F65:T65)</f>
        <v>-7500</v>
      </c>
      <c r="AA65" s="5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2" customHeight="1" x14ac:dyDescent="0.15">
      <c r="A66" s="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5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.75" customHeight="1" x14ac:dyDescent="0.15">
      <c r="A67" s="28" t="s">
        <v>43</v>
      </c>
      <c r="B67" s="43">
        <f t="shared" ref="B67:E67" si="27">B65+B59</f>
        <v>-1661.0064383561644</v>
      </c>
      <c r="C67" s="43">
        <f t="shared" si="27"/>
        <v>-13098.699333064236</v>
      </c>
      <c r="D67" s="43">
        <f t="shared" si="27"/>
        <v>-49733.07022309678</v>
      </c>
      <c r="E67" s="43">
        <f t="shared" si="27"/>
        <v>-30466.35387858759</v>
      </c>
      <c r="F67" s="43">
        <f t="shared" ref="F67:Q67" si="28">F65+F59</f>
        <v>-30768.534527527601</v>
      </c>
      <c r="G67" s="43">
        <f t="shared" si="28"/>
        <v>-25626.472294457482</v>
      </c>
      <c r="H67" s="43">
        <f t="shared" si="28"/>
        <v>-36503.56887450911</v>
      </c>
      <c r="I67" s="43">
        <f t="shared" si="28"/>
        <v>-65110.50470285998</v>
      </c>
      <c r="J67" s="43">
        <f t="shared" si="28"/>
        <v>-36049.201792510743</v>
      </c>
      <c r="K67" s="43">
        <f t="shared" si="28"/>
        <v>-20126.677096378146</v>
      </c>
      <c r="L67" s="43">
        <f t="shared" si="28"/>
        <v>-63582.298604572934</v>
      </c>
      <c r="M67" s="43">
        <f t="shared" si="28"/>
        <v>-55583.409937855817</v>
      </c>
      <c r="N67" s="43">
        <f t="shared" si="28"/>
        <v>-61926.851374134894</v>
      </c>
      <c r="O67" s="43">
        <f t="shared" si="28"/>
        <v>-73309.336253353176</v>
      </c>
      <c r="P67" s="43">
        <f t="shared" si="28"/>
        <v>-79589.419186962332</v>
      </c>
      <c r="Q67" s="43">
        <f t="shared" si="28"/>
        <v>-64975.813896196509</v>
      </c>
      <c r="R67" s="43">
        <f t="shared" ref="R67" si="29">R65+R59</f>
        <v>-73569.260065070601</v>
      </c>
      <c r="S67" s="43">
        <f t="shared" ref="S67" si="30">S65+S59</f>
        <v>-98745.343776987298</v>
      </c>
      <c r="T67" s="43">
        <f>T65+T59</f>
        <v>-116366.07611384412</v>
      </c>
      <c r="U67" s="43">
        <f>U65+U59</f>
        <v>-117796.81292010393</v>
      </c>
      <c r="V67" s="43">
        <f>V65+V59</f>
        <v>-83936.537965320356</v>
      </c>
      <c r="W67" s="43">
        <f t="shared" ref="W67:Y67" si="31">W65+W59</f>
        <v>-69219.778516797422</v>
      </c>
      <c r="X67" s="43">
        <f t="shared" si="31"/>
        <v>-61037.410222037222</v>
      </c>
      <c r="Y67" s="43">
        <f t="shared" si="31"/>
        <v>-81643.987214006411</v>
      </c>
      <c r="Z67" s="43">
        <f>SUM(F67:T67)</f>
        <v>-901832.76849722071</v>
      </c>
      <c r="AA67" s="61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2.75" customHeight="1" x14ac:dyDescent="0.15">
      <c r="A68" s="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30.75" customHeight="1" x14ac:dyDescent="0.15">
      <c r="A69" s="28" t="s">
        <v>44</v>
      </c>
      <c r="B69" s="42">
        <f t="shared" ref="B69:E69" si="32">B36+B67</f>
        <v>-936.72643835616441</v>
      </c>
      <c r="C69" s="42">
        <f t="shared" si="32"/>
        <v>-2230.0793330642337</v>
      </c>
      <c r="D69" s="42">
        <f t="shared" si="32"/>
        <v>5264.3797769032244</v>
      </c>
      <c r="E69" s="42">
        <f t="shared" si="32"/>
        <v>4832.8061214124064</v>
      </c>
      <c r="F69" s="42">
        <f t="shared" ref="F69:U69" si="33">F36+F67</f>
        <v>6854.1854724723926</v>
      </c>
      <c r="G69" s="42">
        <f t="shared" si="33"/>
        <v>2061.2077055425179</v>
      </c>
      <c r="H69" s="42">
        <f t="shared" si="33"/>
        <v>6107.0811254908767</v>
      </c>
      <c r="I69" s="42">
        <f t="shared" si="33"/>
        <v>10811.715297140006</v>
      </c>
      <c r="J69" s="42">
        <f t="shared" si="33"/>
        <v>6606.778207489253</v>
      </c>
      <c r="K69" s="42">
        <f t="shared" si="33"/>
        <v>-157.23709637814682</v>
      </c>
      <c r="L69" s="42">
        <f t="shared" si="33"/>
        <v>8660.9713954270701</v>
      </c>
      <c r="M69" s="42">
        <f t="shared" si="33"/>
        <v>5660.5300621441856</v>
      </c>
      <c r="N69" s="42">
        <f t="shared" si="33"/>
        <v>7563.7186258651127</v>
      </c>
      <c r="O69" s="42">
        <f t="shared" si="33"/>
        <v>9722.3237466468127</v>
      </c>
      <c r="P69" s="42">
        <f t="shared" si="33"/>
        <v>11337.550813037655</v>
      </c>
      <c r="Q69" s="42">
        <f t="shared" si="33"/>
        <v>7428.446103803486</v>
      </c>
      <c r="R69" s="42">
        <f t="shared" si="33"/>
        <v>11429.839934929376</v>
      </c>
      <c r="S69" s="42">
        <f t="shared" si="33"/>
        <v>9604.136223012727</v>
      </c>
      <c r="T69" s="42">
        <f t="shared" si="33"/>
        <v>15444.643886155885</v>
      </c>
      <c r="U69" s="42">
        <f t="shared" si="33"/>
        <v>20089.207079896121</v>
      </c>
      <c r="V69" s="42">
        <f t="shared" ref="V69" si="34">V36+V67</f>
        <v>14426.082034679624</v>
      </c>
      <c r="W69" s="42">
        <f t="shared" ref="W69:Y69" si="35">W36+W67</f>
        <v>14085.871483202587</v>
      </c>
      <c r="X69" s="42">
        <f t="shared" si="35"/>
        <v>9630.7397779627863</v>
      </c>
      <c r="Y69" s="42">
        <f t="shared" si="35"/>
        <v>14173.442785993597</v>
      </c>
      <c r="Z69" s="39">
        <f>SUM(F69:T69)</f>
        <v>119135.89150277922</v>
      </c>
      <c r="AA69" s="55">
        <f>SUM(T69:Y69)/6</f>
        <v>14641.664507981768</v>
      </c>
      <c r="AB69" s="25">
        <f>AA69*18</f>
        <v>263549.96114367183</v>
      </c>
      <c r="AC69" s="25"/>
      <c r="AD69" s="25"/>
      <c r="AE69" s="25"/>
      <c r="AF69" s="25"/>
      <c r="AG69" s="25"/>
      <c r="AH69" s="25"/>
      <c r="AI69" s="25"/>
      <c r="AJ69" s="25"/>
    </row>
    <row r="70" spans="1:36" ht="15.7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58"/>
      <c r="AC70" s="25"/>
      <c r="AD70" s="25"/>
      <c r="AE70" s="25"/>
      <c r="AF70" s="25"/>
      <c r="AG70" s="25"/>
      <c r="AH70" s="25"/>
      <c r="AI70" s="25"/>
      <c r="AJ70" s="25"/>
    </row>
    <row r="71" spans="1:36" ht="15.75" customHeight="1" x14ac:dyDescent="0.15">
      <c r="A71" s="20"/>
      <c r="B71" s="20"/>
      <c r="C71" s="20"/>
      <c r="D71" s="20"/>
      <c r="E71" s="2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29"/>
      <c r="AB71" s="64"/>
      <c r="AC71" s="25"/>
      <c r="AD71" s="3"/>
      <c r="AE71" s="3"/>
      <c r="AF71" s="4"/>
      <c r="AG71" s="4"/>
      <c r="AH71" s="4"/>
      <c r="AI71" s="4"/>
      <c r="AJ71" s="4"/>
    </row>
    <row r="72" spans="1:36" ht="15.75" customHeight="1" x14ac:dyDescent="0.15">
      <c r="A72" s="20"/>
      <c r="B72" s="20"/>
      <c r="C72" s="20"/>
      <c r="D72" s="20"/>
      <c r="E72" s="20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55"/>
      <c r="AB72" s="3"/>
      <c r="AC72" s="29"/>
      <c r="AD72" s="29"/>
      <c r="AE72" s="3"/>
      <c r="AF72" s="4"/>
      <c r="AG72" s="4"/>
      <c r="AH72" s="4"/>
      <c r="AI72" s="4"/>
      <c r="AJ72" s="4"/>
    </row>
    <row r="73" spans="1:36" ht="15.75" customHeight="1" x14ac:dyDescent="0.15">
      <c r="A73" s="20"/>
      <c r="B73" s="20"/>
      <c r="C73" s="20"/>
      <c r="D73" s="20"/>
      <c r="E73" s="20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4"/>
      <c r="AG73" s="5"/>
      <c r="AH73" s="5"/>
      <c r="AI73" s="5"/>
      <c r="AJ73" s="5"/>
    </row>
    <row r="74" spans="1:36" ht="15.75" customHeight="1" x14ac:dyDescent="0.15">
      <c r="A74" s="20"/>
      <c r="B74" s="20"/>
      <c r="C74" s="20"/>
      <c r="D74" s="20"/>
      <c r="E74" s="20"/>
      <c r="F74" s="2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4"/>
      <c r="AG74" s="5"/>
      <c r="AH74" s="5"/>
      <c r="AI74" s="5"/>
      <c r="AJ74" s="5"/>
    </row>
    <row r="75" spans="1:36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5.75" customHeight="1" x14ac:dyDescent="0.15">
      <c r="A76" s="68"/>
      <c r="B76" s="68"/>
      <c r="C76" s="68"/>
      <c r="D76" s="68"/>
      <c r="E76" s="68"/>
      <c r="F76" s="26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5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5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5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5.7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5.7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5.7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5.7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5.7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5.7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5.7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5.7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5.7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5.7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5.7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5.7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5.7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5.7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5.7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5.7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5.7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5.7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5.7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5.7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5.7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5.75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5.75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5.75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5.75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5.7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5.7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5.7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5.7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5.7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5.7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5.7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5.7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5.75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5.75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5.75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5.75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5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5.75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5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5.75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5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5.75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5.75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5.75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5.75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5.7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5.75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5.75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5.75" customHeigh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5.75" customHeigh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5.75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5.75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5.75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5.7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5.7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5.7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5.7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5.7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5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5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5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5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5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5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5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5.7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5.7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5.7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5.7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5.7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5.7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5.75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5.75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5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5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5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5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5.75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5.75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5.75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5.7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5.7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5.7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5.7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5.7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5.7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5.7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5.7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5.7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5.7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5.7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ht="15.7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ht="15.7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ht="15.7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ht="15.7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15.7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ht="15.7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ht="15.7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ht="15.7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ht="15.7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ht="15.7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ht="15.7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ht="15.7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ht="15.7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ht="15.7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ht="15.7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ht="15.7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ht="15.7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ht="15.7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ht="15.7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ht="15.7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ht="15.7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ht="15.7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ht="15.7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ht="15.7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ht="15.7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ht="15.7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ht="15.7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ht="15.7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ht="15.7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ht="15.7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ht="15.7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ht="15.7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ht="15.7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ht="15.7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ht="15.7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ht="15.7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ht="15.7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ht="15.7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ht="15.7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ht="15.7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ht="15.7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ht="15.7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ht="15.7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ht="15.7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ht="15.7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ht="15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ht="15.7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ht="15.75" customHeight="1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15.7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ht="15.7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ht="15.7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ht="15.7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ht="15.7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ht="15.7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ht="15.7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ht="15.7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ht="15.7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ht="15.7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ht="15.7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ht="15.7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ht="15.7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ht="15.7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ht="15.7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ht="15.7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ht="15.7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ht="15.7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ht="15.7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ht="15.7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ht="15.7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ht="15.7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ht="15.7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ht="15.7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ht="15.7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ht="15.7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ht="15.7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ht="15.7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ht="15.7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ht="15.7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ht="15.7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ht="15.7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ht="15.7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ht="15.7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ht="15.7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ht="15.7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ht="15.7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ht="15.7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ht="15.7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ht="15.7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ht="15.7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ht="15.7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ht="15.7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ht="15.7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ht="15.7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ht="15.7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ht="15.7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ht="15.7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ht="15.7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ht="15.7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ht="15.7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ht="15.7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ht="15.7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ht="15.7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ht="15.7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ht="15.7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ht="15.75" customHeight="1" x14ac:dyDescent="0.15">
      <c r="A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</row>
    <row r="278" spans="1:36" ht="15.75" customHeight="1" x14ac:dyDescent="0.15">
      <c r="A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</row>
    <row r="279" spans="1:36" ht="15.75" customHeight="1" x14ac:dyDescent="0.15">
      <c r="A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</row>
    <row r="280" spans="1:36" ht="15.75" customHeight="1" x14ac:dyDescent="0.15">
      <c r="A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</row>
    <row r="281" spans="1:36" ht="15.75" customHeight="1" x14ac:dyDescent="0.15">
      <c r="A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</row>
    <row r="282" spans="1:36" ht="15.75" customHeight="1" x14ac:dyDescent="0.15">
      <c r="A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</row>
    <row r="283" spans="1:36" ht="15.75" customHeight="1" x14ac:dyDescent="0.15">
      <c r="A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</row>
    <row r="284" spans="1:36" ht="15.75" customHeight="1" x14ac:dyDescent="0.15">
      <c r="A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</row>
    <row r="285" spans="1:36" ht="15.75" customHeight="1" x14ac:dyDescent="0.15">
      <c r="A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</row>
    <row r="286" spans="1:36" ht="15.75" customHeight="1" x14ac:dyDescent="0.15">
      <c r="A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</row>
    <row r="287" spans="1:36" ht="15.75" customHeight="1" x14ac:dyDescent="0.15">
      <c r="A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</row>
    <row r="288" spans="1:36" ht="15.75" customHeight="1" x14ac:dyDescent="0.15">
      <c r="A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</row>
    <row r="289" spans="1:36" ht="15.75" customHeight="1" x14ac:dyDescent="0.15">
      <c r="A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</row>
    <row r="290" spans="1:36" ht="15.75" customHeight="1" x14ac:dyDescent="0.15">
      <c r="A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</row>
    <row r="291" spans="1:36" ht="15.75" customHeight="1" x14ac:dyDescent="0.15">
      <c r="A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</row>
    <row r="292" spans="1:36" ht="15.75" customHeight="1" x14ac:dyDescent="0.15">
      <c r="A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</row>
    <row r="293" spans="1:36" ht="15.75" customHeight="1" x14ac:dyDescent="0.15">
      <c r="A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</row>
    <row r="294" spans="1:36" ht="15.75" customHeight="1" x14ac:dyDescent="0.15">
      <c r="A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</row>
    <row r="295" spans="1:36" ht="15.75" customHeight="1" x14ac:dyDescent="0.15">
      <c r="A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</row>
    <row r="296" spans="1:36" ht="15.75" customHeight="1" x14ac:dyDescent="0.15">
      <c r="A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</row>
    <row r="297" spans="1:36" ht="15.75" customHeight="1" x14ac:dyDescent="0.15">
      <c r="A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</row>
    <row r="298" spans="1:36" ht="15.75" customHeight="1" x14ac:dyDescent="0.15">
      <c r="A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</row>
    <row r="299" spans="1:36" ht="15.75" customHeight="1" x14ac:dyDescent="0.15">
      <c r="A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</row>
    <row r="300" spans="1:36" ht="15.75" customHeight="1" x14ac:dyDescent="0.15">
      <c r="A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</row>
    <row r="301" spans="1:36" ht="15.75" customHeight="1" x14ac:dyDescent="0.15">
      <c r="A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1:36" ht="15.75" customHeight="1" x14ac:dyDescent="0.15">
      <c r="A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</row>
    <row r="303" spans="1:36" ht="15.75" customHeight="1" x14ac:dyDescent="0.15">
      <c r="A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</row>
    <row r="304" spans="1:36" ht="15.75" customHeight="1" x14ac:dyDescent="0.15">
      <c r="A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</row>
    <row r="305" spans="1:36" ht="15.75" customHeight="1" x14ac:dyDescent="0.15">
      <c r="A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</row>
    <row r="306" spans="1:36" ht="15.75" customHeight="1" x14ac:dyDescent="0.15">
      <c r="A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</row>
    <row r="307" spans="1:36" ht="15.75" customHeight="1" x14ac:dyDescent="0.15">
      <c r="A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</row>
    <row r="308" spans="1:36" ht="15.75" customHeight="1" x14ac:dyDescent="0.15">
      <c r="A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</row>
    <row r="309" spans="1:36" ht="15.75" customHeight="1" x14ac:dyDescent="0.15">
      <c r="A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</row>
    <row r="310" spans="1:36" ht="15.75" customHeight="1" x14ac:dyDescent="0.15">
      <c r="A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</row>
    <row r="311" spans="1:36" ht="15.75" customHeight="1" x14ac:dyDescent="0.15">
      <c r="A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</row>
    <row r="312" spans="1:36" ht="15.75" customHeight="1" x14ac:dyDescent="0.15">
      <c r="A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</row>
    <row r="313" spans="1:36" ht="15.75" customHeight="1" x14ac:dyDescent="0.15">
      <c r="A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</row>
    <row r="314" spans="1:36" ht="15.75" customHeight="1" x14ac:dyDescent="0.15">
      <c r="A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</row>
    <row r="315" spans="1:36" ht="15.75" customHeight="1" x14ac:dyDescent="0.15">
      <c r="A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</row>
    <row r="316" spans="1:36" ht="15.75" customHeight="1" x14ac:dyDescent="0.15">
      <c r="A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</row>
    <row r="317" spans="1:36" ht="15.75" customHeight="1" x14ac:dyDescent="0.15">
      <c r="A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</row>
    <row r="318" spans="1:36" ht="15.75" customHeight="1" x14ac:dyDescent="0.15">
      <c r="A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</row>
    <row r="319" spans="1:36" ht="15.75" customHeight="1" x14ac:dyDescent="0.15">
      <c r="A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</row>
    <row r="320" spans="1:36" ht="15.75" customHeight="1" x14ac:dyDescent="0.15">
      <c r="A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</row>
    <row r="321" spans="1:36" ht="15.75" customHeight="1" x14ac:dyDescent="0.15">
      <c r="A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</row>
    <row r="322" spans="1:36" ht="15.75" customHeight="1" x14ac:dyDescent="0.15">
      <c r="A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</row>
    <row r="323" spans="1:36" ht="15.75" customHeight="1" x14ac:dyDescent="0.15">
      <c r="A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</row>
    <row r="324" spans="1:36" ht="15.75" customHeight="1" x14ac:dyDescent="0.15">
      <c r="A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</row>
    <row r="325" spans="1:36" ht="15.75" customHeight="1" x14ac:dyDescent="0.15">
      <c r="A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</row>
    <row r="326" spans="1:36" ht="15.75" customHeight="1" x14ac:dyDescent="0.15">
      <c r="A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</row>
    <row r="327" spans="1:36" ht="15.75" customHeight="1" x14ac:dyDescent="0.15">
      <c r="A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</row>
    <row r="328" spans="1:36" ht="15.75" customHeight="1" x14ac:dyDescent="0.15">
      <c r="A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</row>
    <row r="329" spans="1:36" ht="15.75" customHeight="1" x14ac:dyDescent="0.15">
      <c r="A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</row>
    <row r="330" spans="1:36" ht="15.75" customHeight="1" x14ac:dyDescent="0.15">
      <c r="A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</row>
    <row r="331" spans="1:36" ht="15.75" customHeight="1" x14ac:dyDescent="0.15">
      <c r="A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</row>
    <row r="332" spans="1:36" ht="15.75" customHeight="1" x14ac:dyDescent="0.15">
      <c r="A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</row>
    <row r="333" spans="1:36" ht="15.75" customHeight="1" x14ac:dyDescent="0.15">
      <c r="A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</row>
    <row r="334" spans="1:36" ht="15.75" customHeight="1" x14ac:dyDescent="0.15">
      <c r="A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</row>
    <row r="335" spans="1:36" ht="15.75" customHeight="1" x14ac:dyDescent="0.15">
      <c r="A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</row>
    <row r="336" spans="1:36" ht="15.75" customHeight="1" x14ac:dyDescent="0.15">
      <c r="A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</row>
    <row r="337" spans="1:36" ht="15.75" customHeight="1" x14ac:dyDescent="0.15">
      <c r="A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</row>
    <row r="338" spans="1:36" ht="15.75" customHeight="1" x14ac:dyDescent="0.15">
      <c r="A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</row>
    <row r="339" spans="1:36" ht="15.75" customHeight="1" x14ac:dyDescent="0.15">
      <c r="A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</row>
    <row r="340" spans="1:36" ht="15.75" customHeight="1" x14ac:dyDescent="0.15">
      <c r="A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</row>
    <row r="341" spans="1:36" ht="15.75" customHeight="1" x14ac:dyDescent="0.15">
      <c r="A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</row>
    <row r="342" spans="1:36" ht="15.75" customHeight="1" x14ac:dyDescent="0.15">
      <c r="A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</row>
    <row r="343" spans="1:36" ht="15.75" customHeight="1" x14ac:dyDescent="0.15">
      <c r="A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</row>
    <row r="344" spans="1:36" ht="15.75" customHeight="1" x14ac:dyDescent="0.15">
      <c r="A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</row>
    <row r="345" spans="1:36" ht="15.75" customHeight="1" x14ac:dyDescent="0.15">
      <c r="A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</row>
    <row r="346" spans="1:36" ht="15.75" customHeight="1" x14ac:dyDescent="0.15">
      <c r="A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</row>
    <row r="347" spans="1:36" ht="15.75" customHeight="1" x14ac:dyDescent="0.15">
      <c r="A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</row>
    <row r="348" spans="1:36" ht="15.75" customHeight="1" x14ac:dyDescent="0.15">
      <c r="A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</row>
    <row r="349" spans="1:36" ht="15.75" customHeight="1" x14ac:dyDescent="0.15">
      <c r="A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</row>
    <row r="350" spans="1:36" ht="15.75" customHeight="1" x14ac:dyDescent="0.15">
      <c r="A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</row>
    <row r="351" spans="1:36" ht="15.75" customHeight="1" x14ac:dyDescent="0.15">
      <c r="A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</row>
    <row r="352" spans="1:36" ht="15.75" customHeight="1" x14ac:dyDescent="0.15">
      <c r="A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</row>
    <row r="353" spans="1:36" ht="15.75" customHeight="1" x14ac:dyDescent="0.15">
      <c r="A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</row>
    <row r="354" spans="1:36" ht="15.75" customHeight="1" x14ac:dyDescent="0.15">
      <c r="A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</row>
    <row r="355" spans="1:36" ht="15.75" customHeight="1" x14ac:dyDescent="0.15">
      <c r="A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</row>
    <row r="356" spans="1:36" ht="15.75" customHeight="1" x14ac:dyDescent="0.15">
      <c r="A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</row>
    <row r="357" spans="1:36" ht="15.75" customHeight="1" x14ac:dyDescent="0.15">
      <c r="A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</row>
    <row r="358" spans="1:36" ht="15.75" customHeight="1" x14ac:dyDescent="0.15">
      <c r="A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</row>
    <row r="359" spans="1:36" ht="15.75" customHeight="1" x14ac:dyDescent="0.15">
      <c r="A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</row>
    <row r="360" spans="1:36" ht="15.75" customHeight="1" x14ac:dyDescent="0.15">
      <c r="A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</row>
    <row r="361" spans="1:36" ht="15.75" customHeight="1" x14ac:dyDescent="0.15">
      <c r="A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</row>
    <row r="362" spans="1:36" ht="15.75" customHeight="1" x14ac:dyDescent="0.15">
      <c r="A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</row>
    <row r="363" spans="1:36" ht="15.75" customHeight="1" x14ac:dyDescent="0.15">
      <c r="A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</row>
    <row r="364" spans="1:36" ht="15.75" customHeight="1" x14ac:dyDescent="0.15">
      <c r="A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</row>
    <row r="365" spans="1:36" ht="15.75" customHeight="1" x14ac:dyDescent="0.15">
      <c r="A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</row>
    <row r="366" spans="1:36" ht="15.75" customHeight="1" x14ac:dyDescent="0.15">
      <c r="A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</row>
    <row r="367" spans="1:36" ht="15.75" customHeight="1" x14ac:dyDescent="0.15">
      <c r="A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</row>
    <row r="368" spans="1:36" ht="15.75" customHeight="1" x14ac:dyDescent="0.15">
      <c r="A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</row>
    <row r="369" spans="1:36" ht="15.75" customHeight="1" x14ac:dyDescent="0.15">
      <c r="A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</row>
    <row r="370" spans="1:36" ht="15.75" customHeight="1" x14ac:dyDescent="0.15">
      <c r="A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</row>
    <row r="371" spans="1:36" ht="15.75" customHeight="1" x14ac:dyDescent="0.15">
      <c r="A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</row>
    <row r="372" spans="1:36" ht="15.75" customHeight="1" x14ac:dyDescent="0.15">
      <c r="A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</row>
    <row r="373" spans="1:36" ht="15.75" customHeight="1" x14ac:dyDescent="0.15">
      <c r="A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</row>
    <row r="374" spans="1:36" ht="15.75" customHeight="1" x14ac:dyDescent="0.15">
      <c r="A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</row>
    <row r="375" spans="1:36" ht="15.75" customHeight="1" x14ac:dyDescent="0.15">
      <c r="A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</row>
    <row r="376" spans="1:36" ht="15.75" customHeight="1" x14ac:dyDescent="0.15">
      <c r="A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</row>
    <row r="377" spans="1:36" ht="15.75" customHeight="1" x14ac:dyDescent="0.15">
      <c r="A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</row>
    <row r="378" spans="1:36" ht="15.75" customHeight="1" x14ac:dyDescent="0.15">
      <c r="A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</row>
    <row r="379" spans="1:36" ht="15.75" customHeight="1" x14ac:dyDescent="0.15">
      <c r="A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</row>
    <row r="380" spans="1:36" ht="15.75" customHeight="1" x14ac:dyDescent="0.15">
      <c r="A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</row>
    <row r="381" spans="1:36" ht="15.75" customHeight="1" x14ac:dyDescent="0.15">
      <c r="A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</row>
    <row r="382" spans="1:36" ht="15.75" customHeight="1" x14ac:dyDescent="0.15">
      <c r="A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</row>
    <row r="383" spans="1:36" ht="15.75" customHeight="1" x14ac:dyDescent="0.15">
      <c r="A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</row>
    <row r="384" spans="1:36" ht="15.75" customHeight="1" x14ac:dyDescent="0.15">
      <c r="A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</row>
    <row r="385" spans="1:36" ht="15.75" customHeight="1" x14ac:dyDescent="0.15">
      <c r="A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</row>
    <row r="386" spans="1:36" ht="15.75" customHeight="1" x14ac:dyDescent="0.15">
      <c r="A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</row>
    <row r="387" spans="1:36" ht="15.75" customHeight="1" x14ac:dyDescent="0.15">
      <c r="A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</row>
    <row r="388" spans="1:36" ht="15.75" customHeight="1" x14ac:dyDescent="0.15">
      <c r="A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</row>
    <row r="389" spans="1:36" ht="15.75" customHeight="1" x14ac:dyDescent="0.15">
      <c r="A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</row>
    <row r="390" spans="1:36" ht="15.75" customHeight="1" x14ac:dyDescent="0.15">
      <c r="A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</row>
    <row r="391" spans="1:36" ht="15.75" customHeight="1" x14ac:dyDescent="0.15">
      <c r="A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</row>
    <row r="392" spans="1:36" ht="15.75" customHeight="1" x14ac:dyDescent="0.15">
      <c r="A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</row>
    <row r="393" spans="1:36" ht="15.75" customHeight="1" x14ac:dyDescent="0.15">
      <c r="A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</row>
    <row r="394" spans="1:36" ht="15.75" customHeight="1" x14ac:dyDescent="0.15">
      <c r="A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</row>
    <row r="395" spans="1:36" ht="15.75" customHeight="1" x14ac:dyDescent="0.15">
      <c r="A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</row>
    <row r="396" spans="1:36" ht="15.75" customHeight="1" x14ac:dyDescent="0.15">
      <c r="A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</row>
    <row r="397" spans="1:36" ht="15.75" customHeight="1" x14ac:dyDescent="0.15">
      <c r="A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</row>
    <row r="398" spans="1:36" ht="15.75" customHeight="1" x14ac:dyDescent="0.15">
      <c r="A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</row>
    <row r="399" spans="1:36" ht="15.75" customHeight="1" x14ac:dyDescent="0.15">
      <c r="A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</row>
    <row r="400" spans="1:36" ht="15.75" customHeight="1" x14ac:dyDescent="0.15">
      <c r="A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</row>
    <row r="401" spans="1:36" ht="15.75" customHeight="1" x14ac:dyDescent="0.15">
      <c r="A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</row>
    <row r="402" spans="1:36" ht="15.75" customHeight="1" x14ac:dyDescent="0.15">
      <c r="A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</row>
    <row r="403" spans="1:36" ht="15.75" customHeight="1" x14ac:dyDescent="0.15">
      <c r="A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</row>
    <row r="404" spans="1:36" ht="15.75" customHeight="1" x14ac:dyDescent="0.15">
      <c r="A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</row>
    <row r="405" spans="1:36" ht="15.75" customHeight="1" x14ac:dyDescent="0.15">
      <c r="A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</row>
    <row r="406" spans="1:36" ht="15.75" customHeight="1" x14ac:dyDescent="0.15">
      <c r="A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1:36" ht="15.75" customHeight="1" x14ac:dyDescent="0.15">
      <c r="A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</row>
    <row r="408" spans="1:36" ht="15.75" customHeight="1" x14ac:dyDescent="0.15">
      <c r="A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36" ht="15.75" customHeight="1" x14ac:dyDescent="0.15">
      <c r="A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</row>
    <row r="410" spans="1:36" ht="15.75" customHeight="1" x14ac:dyDescent="0.15">
      <c r="A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</row>
    <row r="411" spans="1:36" ht="15.75" customHeight="1" x14ac:dyDescent="0.15">
      <c r="A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</row>
    <row r="412" spans="1:36" ht="15.75" customHeight="1" x14ac:dyDescent="0.15">
      <c r="A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</row>
    <row r="413" spans="1:36" ht="15.75" customHeight="1" x14ac:dyDescent="0.15">
      <c r="A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</row>
    <row r="414" spans="1:36" ht="15.75" customHeight="1" x14ac:dyDescent="0.15">
      <c r="A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</row>
    <row r="415" spans="1:36" ht="15.75" customHeight="1" x14ac:dyDescent="0.15">
      <c r="A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</row>
    <row r="416" spans="1:36" ht="15.75" customHeight="1" x14ac:dyDescent="0.15">
      <c r="A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</row>
    <row r="417" spans="1:36" ht="15.75" customHeight="1" x14ac:dyDescent="0.15">
      <c r="A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</row>
    <row r="418" spans="1:36" ht="15.75" customHeight="1" x14ac:dyDescent="0.15">
      <c r="A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</row>
    <row r="419" spans="1:36" ht="15.75" customHeight="1" x14ac:dyDescent="0.15">
      <c r="A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1:36" ht="15.75" customHeight="1" x14ac:dyDescent="0.15">
      <c r="A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</row>
    <row r="421" spans="1:36" ht="15.75" customHeight="1" x14ac:dyDescent="0.15">
      <c r="A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1:36" ht="15.75" customHeight="1" x14ac:dyDescent="0.15">
      <c r="A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</row>
    <row r="423" spans="1:36" ht="15.75" customHeight="1" x14ac:dyDescent="0.15">
      <c r="A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</row>
    <row r="424" spans="1:36" ht="15.75" customHeight="1" x14ac:dyDescent="0.15">
      <c r="A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</row>
    <row r="425" spans="1:36" ht="15.75" customHeight="1" x14ac:dyDescent="0.15">
      <c r="A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</row>
    <row r="426" spans="1:36" ht="15.75" customHeight="1" x14ac:dyDescent="0.15">
      <c r="A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</row>
    <row r="427" spans="1:36" ht="15.75" customHeight="1" x14ac:dyDescent="0.15">
      <c r="A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</row>
    <row r="428" spans="1:36" ht="15.75" customHeight="1" x14ac:dyDescent="0.15">
      <c r="A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</row>
    <row r="429" spans="1:36" ht="15.75" customHeight="1" x14ac:dyDescent="0.15">
      <c r="A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</row>
    <row r="430" spans="1:36" ht="15.75" customHeight="1" x14ac:dyDescent="0.15">
      <c r="A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</row>
    <row r="431" spans="1:36" ht="15.75" customHeight="1" x14ac:dyDescent="0.15">
      <c r="A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</row>
    <row r="432" spans="1:36" ht="15.75" customHeight="1" x14ac:dyDescent="0.15">
      <c r="A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</row>
    <row r="433" spans="1:36" ht="15.75" customHeight="1" x14ac:dyDescent="0.15">
      <c r="A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36" ht="15.75" customHeight="1" x14ac:dyDescent="0.15">
      <c r="A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</row>
    <row r="435" spans="1:36" ht="15.75" customHeight="1" x14ac:dyDescent="0.15">
      <c r="A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1:36" ht="15.75" customHeight="1" x14ac:dyDescent="0.15">
      <c r="A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</row>
    <row r="437" spans="1:36" ht="15.75" customHeight="1" x14ac:dyDescent="0.15">
      <c r="A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</row>
    <row r="438" spans="1:36" ht="15.75" customHeight="1" x14ac:dyDescent="0.15">
      <c r="A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</row>
    <row r="439" spans="1:36" ht="15.75" customHeight="1" x14ac:dyDescent="0.15">
      <c r="A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</row>
    <row r="440" spans="1:36" ht="15.75" customHeight="1" x14ac:dyDescent="0.15">
      <c r="A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</row>
    <row r="441" spans="1:36" ht="15.75" customHeight="1" x14ac:dyDescent="0.15">
      <c r="A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</row>
    <row r="442" spans="1:36" ht="15.75" customHeight="1" x14ac:dyDescent="0.15">
      <c r="A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</row>
    <row r="443" spans="1:36" ht="15.75" customHeight="1" x14ac:dyDescent="0.15">
      <c r="A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</row>
    <row r="444" spans="1:36" ht="15.75" customHeight="1" x14ac:dyDescent="0.15">
      <c r="A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</row>
    <row r="445" spans="1:36" ht="15.75" customHeight="1" x14ac:dyDescent="0.15">
      <c r="A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</row>
    <row r="446" spans="1:36" ht="15.75" customHeight="1" x14ac:dyDescent="0.15">
      <c r="A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</row>
    <row r="447" spans="1:36" ht="15.75" customHeight="1" x14ac:dyDescent="0.15">
      <c r="A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</row>
    <row r="448" spans="1:36" ht="15.75" customHeight="1" x14ac:dyDescent="0.15">
      <c r="A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</row>
    <row r="449" spans="1:36" ht="15.75" customHeight="1" x14ac:dyDescent="0.15">
      <c r="A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</row>
    <row r="450" spans="1:36" ht="15.75" customHeight="1" x14ac:dyDescent="0.15">
      <c r="A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</row>
    <row r="451" spans="1:36" ht="15.75" customHeight="1" x14ac:dyDescent="0.15">
      <c r="A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</row>
    <row r="452" spans="1:36" ht="15.75" customHeight="1" x14ac:dyDescent="0.15">
      <c r="A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</row>
    <row r="453" spans="1:36" ht="15.75" customHeight="1" x14ac:dyDescent="0.15">
      <c r="A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</row>
    <row r="454" spans="1:36" ht="15.75" customHeight="1" x14ac:dyDescent="0.15">
      <c r="A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</row>
    <row r="455" spans="1:36" ht="15.75" customHeight="1" x14ac:dyDescent="0.15">
      <c r="A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</row>
    <row r="456" spans="1:36" ht="15.75" customHeight="1" x14ac:dyDescent="0.15">
      <c r="A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</row>
    <row r="457" spans="1:36" ht="15.75" customHeight="1" x14ac:dyDescent="0.15">
      <c r="A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</row>
    <row r="458" spans="1:36" ht="15.75" customHeight="1" x14ac:dyDescent="0.15">
      <c r="A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</row>
    <row r="459" spans="1:36" ht="15.75" customHeight="1" x14ac:dyDescent="0.15">
      <c r="A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</row>
    <row r="460" spans="1:36" ht="15.75" customHeight="1" x14ac:dyDescent="0.15">
      <c r="A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</row>
    <row r="461" spans="1:36" ht="15.75" customHeight="1" x14ac:dyDescent="0.15">
      <c r="A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</row>
    <row r="462" spans="1:36" ht="15.75" customHeight="1" x14ac:dyDescent="0.15">
      <c r="A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</row>
    <row r="463" spans="1:36" ht="15.75" customHeight="1" x14ac:dyDescent="0.15">
      <c r="A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</row>
    <row r="464" spans="1:36" ht="15.75" customHeight="1" x14ac:dyDescent="0.15">
      <c r="A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</row>
    <row r="465" spans="1:36" ht="15.75" customHeight="1" x14ac:dyDescent="0.15">
      <c r="A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</row>
    <row r="466" spans="1:36" ht="15.75" customHeight="1" x14ac:dyDescent="0.15">
      <c r="A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</row>
    <row r="467" spans="1:36" ht="15.75" customHeight="1" x14ac:dyDescent="0.15">
      <c r="A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</row>
    <row r="468" spans="1:36" ht="15.75" customHeight="1" x14ac:dyDescent="0.15">
      <c r="A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</row>
    <row r="469" spans="1:36" ht="15.75" customHeight="1" x14ac:dyDescent="0.15">
      <c r="A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</row>
    <row r="470" spans="1:36" ht="15.75" customHeight="1" x14ac:dyDescent="0.15">
      <c r="A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</row>
    <row r="471" spans="1:36" ht="15.75" customHeight="1" x14ac:dyDescent="0.15">
      <c r="A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</row>
    <row r="472" spans="1:36" ht="15.75" customHeight="1" x14ac:dyDescent="0.15">
      <c r="A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</row>
    <row r="473" spans="1:36" ht="15.75" customHeight="1" x14ac:dyDescent="0.15">
      <c r="A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</row>
    <row r="474" spans="1:36" ht="15.75" customHeight="1" x14ac:dyDescent="0.15">
      <c r="A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</row>
    <row r="475" spans="1:36" ht="15.75" customHeight="1" x14ac:dyDescent="0.15">
      <c r="A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</row>
    <row r="476" spans="1:36" ht="15.75" customHeight="1" x14ac:dyDescent="0.15">
      <c r="A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</row>
    <row r="477" spans="1:36" ht="15.75" customHeight="1" x14ac:dyDescent="0.15">
      <c r="A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</row>
    <row r="478" spans="1:36" ht="15.75" customHeight="1" x14ac:dyDescent="0.15">
      <c r="A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</row>
    <row r="479" spans="1:36" ht="15.75" customHeight="1" x14ac:dyDescent="0.15">
      <c r="A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</row>
    <row r="480" spans="1:36" ht="15.75" customHeight="1" x14ac:dyDescent="0.15">
      <c r="A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</row>
    <row r="481" spans="1:36" ht="15.75" customHeight="1" x14ac:dyDescent="0.15">
      <c r="A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</row>
    <row r="482" spans="1:36" ht="15.75" customHeight="1" x14ac:dyDescent="0.15">
      <c r="A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</row>
    <row r="483" spans="1:36" ht="15.75" customHeight="1" x14ac:dyDescent="0.15">
      <c r="A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</row>
    <row r="484" spans="1:36" ht="15.75" customHeight="1" x14ac:dyDescent="0.15">
      <c r="A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</row>
    <row r="485" spans="1:36" ht="15.75" customHeight="1" x14ac:dyDescent="0.15">
      <c r="A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</row>
    <row r="486" spans="1:36" ht="15.75" customHeight="1" x14ac:dyDescent="0.15">
      <c r="A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</row>
    <row r="487" spans="1:36" ht="15.75" customHeight="1" x14ac:dyDescent="0.15">
      <c r="A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</row>
    <row r="488" spans="1:36" ht="15.75" customHeight="1" x14ac:dyDescent="0.15">
      <c r="A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</row>
    <row r="489" spans="1:36" ht="15.75" customHeight="1" x14ac:dyDescent="0.15">
      <c r="A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</row>
    <row r="490" spans="1:36" ht="15.75" customHeight="1" x14ac:dyDescent="0.15">
      <c r="A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</row>
    <row r="491" spans="1:36" ht="15.75" customHeight="1" x14ac:dyDescent="0.15">
      <c r="A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</row>
    <row r="492" spans="1:36" ht="15.75" customHeight="1" x14ac:dyDescent="0.15">
      <c r="A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</row>
    <row r="493" spans="1:36" ht="15.75" customHeight="1" x14ac:dyDescent="0.15">
      <c r="A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</row>
    <row r="494" spans="1:36" ht="15.75" customHeight="1" x14ac:dyDescent="0.15">
      <c r="A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</row>
    <row r="495" spans="1:36" ht="15.75" customHeight="1" x14ac:dyDescent="0.15">
      <c r="A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</row>
    <row r="496" spans="1:36" ht="15.75" customHeight="1" x14ac:dyDescent="0.15">
      <c r="A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</row>
    <row r="497" spans="1:36" ht="15.75" customHeight="1" x14ac:dyDescent="0.15">
      <c r="A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</row>
    <row r="498" spans="1:36" ht="15.75" customHeight="1" x14ac:dyDescent="0.15">
      <c r="A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</row>
    <row r="499" spans="1:36" ht="15.75" customHeight="1" x14ac:dyDescent="0.15">
      <c r="A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</row>
    <row r="500" spans="1:36" ht="15.75" customHeight="1" x14ac:dyDescent="0.15">
      <c r="A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</row>
    <row r="501" spans="1:36" ht="15.75" customHeight="1" x14ac:dyDescent="0.15">
      <c r="A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</row>
    <row r="502" spans="1:36" ht="15.75" customHeight="1" x14ac:dyDescent="0.15">
      <c r="A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</row>
    <row r="503" spans="1:36" ht="15.75" customHeight="1" x14ac:dyDescent="0.15">
      <c r="A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</row>
    <row r="504" spans="1:36" ht="15.75" customHeight="1" x14ac:dyDescent="0.15">
      <c r="A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</row>
    <row r="505" spans="1:36" ht="15.75" customHeight="1" x14ac:dyDescent="0.15">
      <c r="A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</row>
    <row r="506" spans="1:36" ht="15.75" customHeight="1" x14ac:dyDescent="0.15">
      <c r="A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</row>
    <row r="507" spans="1:36" ht="15.75" customHeight="1" x14ac:dyDescent="0.15">
      <c r="A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</row>
    <row r="508" spans="1:36" ht="15.75" customHeight="1" x14ac:dyDescent="0.15">
      <c r="A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</row>
    <row r="509" spans="1:36" ht="15.75" customHeight="1" x14ac:dyDescent="0.15">
      <c r="A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</row>
    <row r="510" spans="1:36" ht="15.75" customHeight="1" x14ac:dyDescent="0.15">
      <c r="A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</row>
    <row r="511" spans="1:36" ht="15.75" customHeight="1" x14ac:dyDescent="0.15">
      <c r="A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</row>
    <row r="512" spans="1:36" ht="15.75" customHeight="1" x14ac:dyDescent="0.15">
      <c r="A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</row>
    <row r="513" spans="1:36" ht="15.75" customHeight="1" x14ac:dyDescent="0.15">
      <c r="A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</row>
    <row r="514" spans="1:36" ht="15.75" customHeight="1" x14ac:dyDescent="0.15">
      <c r="A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</row>
    <row r="515" spans="1:36" ht="15.75" customHeight="1" x14ac:dyDescent="0.15">
      <c r="A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</row>
    <row r="516" spans="1:36" ht="15.75" customHeight="1" x14ac:dyDescent="0.15">
      <c r="A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</row>
    <row r="517" spans="1:36" ht="15.75" customHeight="1" x14ac:dyDescent="0.15">
      <c r="A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</row>
    <row r="518" spans="1:36" ht="15.75" customHeight="1" x14ac:dyDescent="0.15">
      <c r="A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</row>
    <row r="519" spans="1:36" ht="15.75" customHeight="1" x14ac:dyDescent="0.15">
      <c r="A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</row>
    <row r="520" spans="1:36" ht="15.75" customHeight="1" x14ac:dyDescent="0.15">
      <c r="A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</row>
    <row r="521" spans="1:36" ht="15.75" customHeight="1" x14ac:dyDescent="0.15">
      <c r="A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</row>
    <row r="522" spans="1:36" ht="15.75" customHeight="1" x14ac:dyDescent="0.15">
      <c r="A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</row>
    <row r="523" spans="1:36" ht="15.75" customHeight="1" x14ac:dyDescent="0.15">
      <c r="A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</row>
    <row r="524" spans="1:36" ht="15.75" customHeight="1" x14ac:dyDescent="0.15">
      <c r="A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</row>
    <row r="525" spans="1:36" ht="15.75" customHeight="1" x14ac:dyDescent="0.15">
      <c r="A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</row>
    <row r="526" spans="1:36" ht="15.75" customHeight="1" x14ac:dyDescent="0.15">
      <c r="A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</row>
    <row r="527" spans="1:36" ht="15.75" customHeight="1" x14ac:dyDescent="0.15">
      <c r="A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</row>
    <row r="528" spans="1:36" ht="15.75" customHeight="1" x14ac:dyDescent="0.15">
      <c r="A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</row>
    <row r="529" spans="1:36" ht="15.75" customHeight="1" x14ac:dyDescent="0.15">
      <c r="A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</row>
    <row r="530" spans="1:36" ht="15.75" customHeight="1" x14ac:dyDescent="0.15">
      <c r="A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</row>
    <row r="531" spans="1:36" ht="15.75" customHeight="1" x14ac:dyDescent="0.15">
      <c r="A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</row>
    <row r="532" spans="1:36" ht="15.75" customHeight="1" x14ac:dyDescent="0.15">
      <c r="A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</row>
    <row r="533" spans="1:36" ht="15.75" customHeight="1" x14ac:dyDescent="0.15">
      <c r="A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</row>
    <row r="534" spans="1:36" ht="15.75" customHeight="1" x14ac:dyDescent="0.15">
      <c r="A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</row>
    <row r="535" spans="1:36" ht="15.75" customHeight="1" x14ac:dyDescent="0.15">
      <c r="A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</row>
    <row r="536" spans="1:36" ht="15.75" customHeight="1" x14ac:dyDescent="0.15">
      <c r="A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</row>
    <row r="537" spans="1:36" ht="15.75" customHeight="1" x14ac:dyDescent="0.15">
      <c r="A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</row>
    <row r="538" spans="1:36" ht="15.75" customHeight="1" x14ac:dyDescent="0.15">
      <c r="A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</row>
    <row r="539" spans="1:36" ht="15.75" customHeight="1" x14ac:dyDescent="0.15">
      <c r="A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</row>
    <row r="540" spans="1:36" ht="15.75" customHeight="1" x14ac:dyDescent="0.15">
      <c r="A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</row>
    <row r="541" spans="1:36" ht="15.75" customHeight="1" x14ac:dyDescent="0.15">
      <c r="A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</row>
    <row r="542" spans="1:36" ht="15.75" customHeight="1" x14ac:dyDescent="0.15">
      <c r="A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</row>
    <row r="543" spans="1:36" ht="15.75" customHeight="1" x14ac:dyDescent="0.15">
      <c r="A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</row>
    <row r="544" spans="1:36" ht="15.75" customHeight="1" x14ac:dyDescent="0.15">
      <c r="A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</row>
    <row r="545" spans="1:36" ht="15.75" customHeight="1" x14ac:dyDescent="0.15">
      <c r="A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</row>
    <row r="546" spans="1:36" ht="15.75" customHeight="1" x14ac:dyDescent="0.15">
      <c r="A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</row>
    <row r="547" spans="1:36" ht="15.75" customHeight="1" x14ac:dyDescent="0.15">
      <c r="A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</row>
    <row r="548" spans="1:36" ht="15.75" customHeight="1" x14ac:dyDescent="0.15">
      <c r="A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</row>
    <row r="549" spans="1:36" ht="15.75" customHeight="1" x14ac:dyDescent="0.15">
      <c r="A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</row>
    <row r="550" spans="1:36" ht="15.75" customHeight="1" x14ac:dyDescent="0.15">
      <c r="A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</row>
    <row r="551" spans="1:36" ht="15.75" customHeight="1" x14ac:dyDescent="0.15">
      <c r="A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</row>
    <row r="552" spans="1:36" ht="15.75" customHeight="1" x14ac:dyDescent="0.15">
      <c r="A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</row>
    <row r="553" spans="1:36" ht="15.75" customHeight="1" x14ac:dyDescent="0.15">
      <c r="A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</row>
    <row r="554" spans="1:36" ht="15.75" customHeight="1" x14ac:dyDescent="0.15">
      <c r="A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</row>
    <row r="555" spans="1:36" ht="15.75" customHeight="1" x14ac:dyDescent="0.15">
      <c r="A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</row>
    <row r="556" spans="1:36" ht="15.75" customHeight="1" x14ac:dyDescent="0.15">
      <c r="A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</row>
    <row r="557" spans="1:36" ht="15.75" customHeight="1" x14ac:dyDescent="0.15">
      <c r="A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</row>
    <row r="558" spans="1:36" ht="15.75" customHeight="1" x14ac:dyDescent="0.15">
      <c r="A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</row>
    <row r="559" spans="1:36" ht="15.75" customHeight="1" x14ac:dyDescent="0.15">
      <c r="A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</row>
    <row r="560" spans="1:36" ht="15.75" customHeight="1" x14ac:dyDescent="0.15">
      <c r="A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</row>
    <row r="561" spans="1:36" ht="15.75" customHeight="1" x14ac:dyDescent="0.15">
      <c r="A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</row>
    <row r="562" spans="1:36" ht="15.75" customHeight="1" x14ac:dyDescent="0.15">
      <c r="A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</row>
    <row r="563" spans="1:36" ht="15.75" customHeight="1" x14ac:dyDescent="0.15">
      <c r="A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</row>
    <row r="564" spans="1:36" ht="15.75" customHeight="1" x14ac:dyDescent="0.15">
      <c r="A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</row>
    <row r="565" spans="1:36" ht="15.75" customHeight="1" x14ac:dyDescent="0.15">
      <c r="A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</row>
    <row r="566" spans="1:36" ht="15.75" customHeight="1" x14ac:dyDescent="0.15">
      <c r="A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</row>
    <row r="567" spans="1:36" ht="15.75" customHeight="1" x14ac:dyDescent="0.15">
      <c r="A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</row>
    <row r="568" spans="1:36" ht="15.75" customHeight="1" x14ac:dyDescent="0.15">
      <c r="A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</row>
    <row r="569" spans="1:36" ht="15.75" customHeight="1" x14ac:dyDescent="0.15">
      <c r="A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</row>
    <row r="570" spans="1:36" ht="15.75" customHeight="1" x14ac:dyDescent="0.15">
      <c r="A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</row>
    <row r="571" spans="1:36" ht="15.75" customHeight="1" x14ac:dyDescent="0.15">
      <c r="A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</row>
    <row r="572" spans="1:36" ht="15.75" customHeight="1" x14ac:dyDescent="0.15">
      <c r="A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</row>
    <row r="573" spans="1:36" ht="15.75" customHeight="1" x14ac:dyDescent="0.15">
      <c r="A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</row>
    <row r="574" spans="1:36" ht="15.75" customHeight="1" x14ac:dyDescent="0.15">
      <c r="A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</row>
    <row r="575" spans="1:36" ht="15.75" customHeight="1" x14ac:dyDescent="0.15">
      <c r="A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</row>
    <row r="576" spans="1:36" ht="15.75" customHeight="1" x14ac:dyDescent="0.15">
      <c r="A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</row>
    <row r="577" spans="1:36" ht="15.75" customHeight="1" x14ac:dyDescent="0.15">
      <c r="A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</row>
    <row r="578" spans="1:36" ht="15.75" customHeight="1" x14ac:dyDescent="0.15">
      <c r="A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</row>
    <row r="579" spans="1:36" ht="15.75" customHeight="1" x14ac:dyDescent="0.15">
      <c r="A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</row>
    <row r="580" spans="1:36" ht="15.75" customHeight="1" x14ac:dyDescent="0.15">
      <c r="A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</row>
    <row r="581" spans="1:36" ht="15.75" customHeight="1" x14ac:dyDescent="0.15">
      <c r="A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</row>
    <row r="582" spans="1:36" ht="15.75" customHeight="1" x14ac:dyDescent="0.15">
      <c r="A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</row>
    <row r="583" spans="1:36" ht="15.75" customHeight="1" x14ac:dyDescent="0.15">
      <c r="A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</row>
    <row r="584" spans="1:36" ht="15.75" customHeight="1" x14ac:dyDescent="0.15">
      <c r="A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</row>
    <row r="585" spans="1:36" ht="15.75" customHeight="1" x14ac:dyDescent="0.15">
      <c r="A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</row>
    <row r="586" spans="1:36" ht="15.75" customHeight="1" x14ac:dyDescent="0.15">
      <c r="A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</row>
    <row r="587" spans="1:36" ht="15.75" customHeight="1" x14ac:dyDescent="0.15">
      <c r="A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</row>
    <row r="588" spans="1:36" ht="15.75" customHeight="1" x14ac:dyDescent="0.15">
      <c r="A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</row>
    <row r="589" spans="1:36" ht="15.75" customHeight="1" x14ac:dyDescent="0.15">
      <c r="A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</row>
    <row r="590" spans="1:36" ht="15.75" customHeight="1" x14ac:dyDescent="0.15">
      <c r="A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</row>
    <row r="591" spans="1:36" ht="15.75" customHeight="1" x14ac:dyDescent="0.15">
      <c r="A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</row>
    <row r="592" spans="1:36" ht="15.75" customHeight="1" x14ac:dyDescent="0.15">
      <c r="A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</row>
    <row r="593" spans="1:36" ht="15.75" customHeight="1" x14ac:dyDescent="0.15">
      <c r="A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</row>
    <row r="594" spans="1:36" ht="15.75" customHeight="1" x14ac:dyDescent="0.15">
      <c r="A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</row>
    <row r="595" spans="1:36" ht="15.75" customHeight="1" x14ac:dyDescent="0.15">
      <c r="A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</row>
    <row r="596" spans="1:36" ht="15.75" customHeight="1" x14ac:dyDescent="0.15">
      <c r="A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</row>
    <row r="597" spans="1:36" ht="15.75" customHeight="1" x14ac:dyDescent="0.15">
      <c r="A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</row>
    <row r="598" spans="1:36" ht="15.75" customHeight="1" x14ac:dyDescent="0.15">
      <c r="A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</row>
    <row r="599" spans="1:36" ht="15.75" customHeight="1" x14ac:dyDescent="0.15">
      <c r="A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</row>
    <row r="600" spans="1:36" ht="15.75" customHeight="1" x14ac:dyDescent="0.15">
      <c r="A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</row>
    <row r="601" spans="1:36" ht="15.75" customHeight="1" x14ac:dyDescent="0.15">
      <c r="A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</row>
    <row r="602" spans="1:36" ht="15.75" customHeight="1" x14ac:dyDescent="0.15">
      <c r="A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</row>
    <row r="603" spans="1:36" ht="15.75" customHeight="1" x14ac:dyDescent="0.15">
      <c r="A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</row>
    <row r="604" spans="1:36" ht="15.75" customHeight="1" x14ac:dyDescent="0.15">
      <c r="A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</row>
    <row r="605" spans="1:36" ht="15.75" customHeight="1" x14ac:dyDescent="0.15">
      <c r="A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</row>
    <row r="606" spans="1:36" ht="15.75" customHeight="1" x14ac:dyDescent="0.15">
      <c r="A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</row>
    <row r="607" spans="1:36" ht="15.75" customHeight="1" x14ac:dyDescent="0.15">
      <c r="A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</row>
    <row r="608" spans="1:36" ht="15.75" customHeight="1" x14ac:dyDescent="0.15">
      <c r="A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</row>
    <row r="609" spans="1:36" ht="15.75" customHeight="1" x14ac:dyDescent="0.15">
      <c r="A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</row>
    <row r="610" spans="1:36" ht="15.75" customHeight="1" x14ac:dyDescent="0.15">
      <c r="A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</row>
    <row r="611" spans="1:36" ht="15.75" customHeight="1" x14ac:dyDescent="0.15">
      <c r="A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</row>
    <row r="612" spans="1:36" ht="15.75" customHeight="1" x14ac:dyDescent="0.15">
      <c r="A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</row>
    <row r="613" spans="1:36" ht="15.75" customHeight="1" x14ac:dyDescent="0.15">
      <c r="A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</row>
    <row r="614" spans="1:36" ht="15.75" customHeight="1" x14ac:dyDescent="0.15">
      <c r="A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</row>
    <row r="615" spans="1:36" ht="15.75" customHeight="1" x14ac:dyDescent="0.15">
      <c r="A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</row>
    <row r="616" spans="1:36" ht="15.75" customHeight="1" x14ac:dyDescent="0.15">
      <c r="A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</row>
    <row r="617" spans="1:36" ht="15.75" customHeight="1" x14ac:dyDescent="0.15">
      <c r="A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</row>
    <row r="618" spans="1:36" ht="15.75" customHeight="1" x14ac:dyDescent="0.15">
      <c r="A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</row>
    <row r="619" spans="1:36" ht="15.75" customHeight="1" x14ac:dyDescent="0.15">
      <c r="A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</row>
    <row r="620" spans="1:36" ht="15.75" customHeight="1" x14ac:dyDescent="0.15">
      <c r="A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</row>
    <row r="621" spans="1:36" ht="15.75" customHeight="1" x14ac:dyDescent="0.15">
      <c r="A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</row>
    <row r="622" spans="1:36" ht="15.75" customHeight="1" x14ac:dyDescent="0.15">
      <c r="A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</row>
    <row r="623" spans="1:36" ht="15.75" customHeight="1" x14ac:dyDescent="0.15">
      <c r="A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</row>
    <row r="624" spans="1:36" ht="15.75" customHeight="1" x14ac:dyDescent="0.15">
      <c r="A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</row>
    <row r="625" spans="1:36" ht="15.75" customHeight="1" x14ac:dyDescent="0.15">
      <c r="A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</row>
    <row r="626" spans="1:36" ht="15.75" customHeight="1" x14ac:dyDescent="0.15">
      <c r="A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</row>
    <row r="627" spans="1:36" ht="15.75" customHeight="1" x14ac:dyDescent="0.15">
      <c r="A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</row>
    <row r="628" spans="1:36" ht="15.75" customHeight="1" x14ac:dyDescent="0.15">
      <c r="A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</row>
    <row r="629" spans="1:36" ht="15.75" customHeight="1" x14ac:dyDescent="0.15">
      <c r="A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</row>
    <row r="630" spans="1:36" ht="15.75" customHeight="1" x14ac:dyDescent="0.15">
      <c r="A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</row>
    <row r="631" spans="1:36" ht="15.75" customHeight="1" x14ac:dyDescent="0.15">
      <c r="A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</row>
    <row r="632" spans="1:36" ht="15.75" customHeight="1" x14ac:dyDescent="0.15">
      <c r="A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</row>
    <row r="633" spans="1:36" ht="15.75" customHeight="1" x14ac:dyDescent="0.15">
      <c r="A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</row>
    <row r="634" spans="1:36" ht="15.75" customHeight="1" x14ac:dyDescent="0.15">
      <c r="A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</row>
    <row r="635" spans="1:36" ht="15.75" customHeight="1" x14ac:dyDescent="0.15">
      <c r="A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</row>
    <row r="636" spans="1:36" ht="15.75" customHeight="1" x14ac:dyDescent="0.15">
      <c r="A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</row>
    <row r="637" spans="1:36" ht="15.75" customHeight="1" x14ac:dyDescent="0.15">
      <c r="A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</row>
    <row r="638" spans="1:36" ht="15.75" customHeight="1" x14ac:dyDescent="0.15">
      <c r="A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</row>
    <row r="639" spans="1:36" ht="15.75" customHeight="1" x14ac:dyDescent="0.15">
      <c r="A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</row>
    <row r="640" spans="1:36" ht="15.75" customHeight="1" x14ac:dyDescent="0.15">
      <c r="A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</row>
    <row r="641" spans="1:36" ht="15.75" customHeight="1" x14ac:dyDescent="0.15">
      <c r="A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</row>
    <row r="642" spans="1:36" ht="15.75" customHeight="1" x14ac:dyDescent="0.15">
      <c r="A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</row>
    <row r="643" spans="1:36" ht="15.75" customHeight="1" x14ac:dyDescent="0.15">
      <c r="A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</row>
    <row r="644" spans="1:36" ht="15.75" customHeight="1" x14ac:dyDescent="0.15">
      <c r="A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</row>
    <row r="645" spans="1:36" ht="15.75" customHeight="1" x14ac:dyDescent="0.15">
      <c r="A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</row>
    <row r="646" spans="1:36" ht="15.75" customHeight="1" x14ac:dyDescent="0.15">
      <c r="A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</row>
    <row r="647" spans="1:36" ht="15.75" customHeight="1" x14ac:dyDescent="0.15">
      <c r="A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</row>
    <row r="648" spans="1:36" ht="15.75" customHeight="1" x14ac:dyDescent="0.15">
      <c r="A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</row>
    <row r="649" spans="1:36" ht="15.75" customHeight="1" x14ac:dyDescent="0.15">
      <c r="A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</row>
    <row r="650" spans="1:36" ht="15.75" customHeight="1" x14ac:dyDescent="0.15">
      <c r="A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</row>
    <row r="651" spans="1:36" ht="15.75" customHeight="1" x14ac:dyDescent="0.15">
      <c r="A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</row>
    <row r="652" spans="1:36" ht="15.75" customHeight="1" x14ac:dyDescent="0.15">
      <c r="A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</row>
    <row r="653" spans="1:36" ht="15.75" customHeight="1" x14ac:dyDescent="0.15">
      <c r="A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</row>
    <row r="654" spans="1:36" ht="15.75" customHeight="1" x14ac:dyDescent="0.15">
      <c r="A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</row>
    <row r="655" spans="1:36" ht="15.75" customHeight="1" x14ac:dyDescent="0.15">
      <c r="A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</row>
    <row r="656" spans="1:36" ht="15.75" customHeight="1" x14ac:dyDescent="0.15">
      <c r="A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</row>
    <row r="657" spans="1:36" ht="15.75" customHeight="1" x14ac:dyDescent="0.15">
      <c r="A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</row>
    <row r="658" spans="1:36" ht="15.75" customHeight="1" x14ac:dyDescent="0.15">
      <c r="A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</row>
    <row r="659" spans="1:36" ht="15.75" customHeight="1" x14ac:dyDescent="0.15">
      <c r="A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</row>
    <row r="660" spans="1:36" ht="15.75" customHeight="1" x14ac:dyDescent="0.15">
      <c r="A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</row>
    <row r="661" spans="1:36" ht="15.75" customHeight="1" x14ac:dyDescent="0.15">
      <c r="A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</row>
    <row r="662" spans="1:36" ht="15.75" customHeight="1" x14ac:dyDescent="0.15">
      <c r="A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</row>
    <row r="663" spans="1:36" ht="15.75" customHeight="1" x14ac:dyDescent="0.15">
      <c r="A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</row>
    <row r="664" spans="1:36" ht="15.75" customHeight="1" x14ac:dyDescent="0.15">
      <c r="A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</row>
    <row r="665" spans="1:36" ht="15.75" customHeight="1" x14ac:dyDescent="0.15">
      <c r="A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</row>
    <row r="666" spans="1:36" ht="15.75" customHeight="1" x14ac:dyDescent="0.15">
      <c r="A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</row>
    <row r="667" spans="1:36" ht="15.75" customHeight="1" x14ac:dyDescent="0.15">
      <c r="A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</row>
    <row r="668" spans="1:36" ht="15.75" customHeight="1" x14ac:dyDescent="0.15">
      <c r="A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</row>
    <row r="669" spans="1:36" ht="15.75" customHeight="1" x14ac:dyDescent="0.15">
      <c r="A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</row>
    <row r="670" spans="1:36" ht="15.75" customHeight="1" x14ac:dyDescent="0.15">
      <c r="A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</row>
    <row r="671" spans="1:36" ht="15.75" customHeight="1" x14ac:dyDescent="0.15">
      <c r="A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</row>
    <row r="672" spans="1:36" ht="15.75" customHeight="1" x14ac:dyDescent="0.15">
      <c r="A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</row>
    <row r="673" spans="1:36" ht="15.75" customHeight="1" x14ac:dyDescent="0.15">
      <c r="A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</row>
    <row r="674" spans="1:36" ht="15.75" customHeight="1" x14ac:dyDescent="0.15">
      <c r="A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</row>
    <row r="675" spans="1:36" ht="15.75" customHeight="1" x14ac:dyDescent="0.15">
      <c r="A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</row>
    <row r="676" spans="1:36" ht="15.75" customHeight="1" x14ac:dyDescent="0.15">
      <c r="A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</row>
    <row r="677" spans="1:36" ht="15.75" customHeight="1" x14ac:dyDescent="0.15">
      <c r="A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</row>
    <row r="678" spans="1:36" ht="15.75" customHeight="1" x14ac:dyDescent="0.15">
      <c r="A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</row>
    <row r="679" spans="1:36" ht="15.75" customHeight="1" x14ac:dyDescent="0.15">
      <c r="A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</row>
    <row r="680" spans="1:36" ht="15.75" customHeight="1" x14ac:dyDescent="0.15">
      <c r="A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</row>
    <row r="681" spans="1:36" ht="15.75" customHeight="1" x14ac:dyDescent="0.15">
      <c r="A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</row>
    <row r="682" spans="1:36" ht="15.75" customHeight="1" x14ac:dyDescent="0.15">
      <c r="A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</row>
    <row r="683" spans="1:36" ht="15.75" customHeight="1" x14ac:dyDescent="0.15">
      <c r="A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</row>
    <row r="684" spans="1:36" ht="15.75" customHeight="1" x14ac:dyDescent="0.15">
      <c r="A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</row>
    <row r="685" spans="1:36" ht="15.75" customHeight="1" x14ac:dyDescent="0.15">
      <c r="A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</row>
    <row r="686" spans="1:36" ht="15.75" customHeight="1" x14ac:dyDescent="0.15">
      <c r="A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</row>
    <row r="687" spans="1:36" ht="15.75" customHeight="1" x14ac:dyDescent="0.15">
      <c r="A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</row>
    <row r="688" spans="1:36" ht="15.75" customHeight="1" x14ac:dyDescent="0.15">
      <c r="A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</row>
    <row r="689" spans="1:36" ht="15.75" customHeight="1" x14ac:dyDescent="0.15">
      <c r="A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</row>
    <row r="690" spans="1:36" ht="15.75" customHeight="1" x14ac:dyDescent="0.15">
      <c r="A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</row>
    <row r="691" spans="1:36" ht="15.75" customHeight="1" x14ac:dyDescent="0.15">
      <c r="A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</row>
    <row r="692" spans="1:36" ht="15.75" customHeight="1" x14ac:dyDescent="0.15">
      <c r="A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</row>
    <row r="693" spans="1:36" ht="15.75" customHeight="1" x14ac:dyDescent="0.15">
      <c r="A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</row>
    <row r="694" spans="1:36" ht="15.75" customHeight="1" x14ac:dyDescent="0.15">
      <c r="A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</row>
    <row r="695" spans="1:36" ht="15.75" customHeight="1" x14ac:dyDescent="0.15">
      <c r="A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</row>
    <row r="696" spans="1:36" ht="15.75" customHeight="1" x14ac:dyDescent="0.15">
      <c r="A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</row>
    <row r="697" spans="1:36" ht="15.75" customHeight="1" x14ac:dyDescent="0.15">
      <c r="A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</row>
    <row r="698" spans="1:36" ht="15.75" customHeight="1" x14ac:dyDescent="0.15">
      <c r="A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</row>
    <row r="699" spans="1:36" ht="15.75" customHeight="1" x14ac:dyDescent="0.15">
      <c r="A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</row>
    <row r="700" spans="1:36" ht="15.75" customHeight="1" x14ac:dyDescent="0.15">
      <c r="A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</row>
    <row r="701" spans="1:36" ht="15.75" customHeight="1" x14ac:dyDescent="0.15">
      <c r="A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</row>
    <row r="702" spans="1:36" ht="15.75" customHeight="1" x14ac:dyDescent="0.15">
      <c r="A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</row>
    <row r="703" spans="1:36" ht="15.75" customHeight="1" x14ac:dyDescent="0.15">
      <c r="A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</row>
    <row r="704" spans="1:36" ht="15.75" customHeight="1" x14ac:dyDescent="0.15">
      <c r="A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</row>
    <row r="705" spans="1:36" ht="15.75" customHeight="1" x14ac:dyDescent="0.15">
      <c r="A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</row>
    <row r="706" spans="1:36" ht="15.75" customHeight="1" x14ac:dyDescent="0.15">
      <c r="A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</row>
    <row r="707" spans="1:36" ht="15.75" customHeight="1" x14ac:dyDescent="0.15">
      <c r="A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</row>
    <row r="708" spans="1:36" ht="15.75" customHeight="1" x14ac:dyDescent="0.15">
      <c r="A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</row>
    <row r="709" spans="1:36" ht="15.75" customHeight="1" x14ac:dyDescent="0.15">
      <c r="A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</row>
    <row r="710" spans="1:36" ht="15.75" customHeight="1" x14ac:dyDescent="0.15">
      <c r="A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</row>
    <row r="711" spans="1:36" ht="15.75" customHeight="1" x14ac:dyDescent="0.15">
      <c r="A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</row>
    <row r="712" spans="1:36" ht="15.75" customHeight="1" x14ac:dyDescent="0.15">
      <c r="A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</row>
    <row r="713" spans="1:36" ht="15.75" customHeight="1" x14ac:dyDescent="0.15">
      <c r="A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</row>
    <row r="714" spans="1:36" ht="15.75" customHeight="1" x14ac:dyDescent="0.15">
      <c r="A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</row>
    <row r="715" spans="1:36" ht="15.75" customHeight="1" x14ac:dyDescent="0.15">
      <c r="A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</row>
    <row r="716" spans="1:36" ht="15.75" customHeight="1" x14ac:dyDescent="0.15">
      <c r="A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</row>
    <row r="717" spans="1:36" ht="15.75" customHeight="1" x14ac:dyDescent="0.15">
      <c r="A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</row>
    <row r="718" spans="1:36" ht="15.75" customHeight="1" x14ac:dyDescent="0.15">
      <c r="A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</row>
    <row r="719" spans="1:36" ht="15.75" customHeight="1" x14ac:dyDescent="0.15">
      <c r="A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</row>
    <row r="720" spans="1:36" ht="15.75" customHeight="1" x14ac:dyDescent="0.15">
      <c r="A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</row>
    <row r="721" spans="1:36" ht="15.75" customHeight="1" x14ac:dyDescent="0.15">
      <c r="A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</row>
    <row r="722" spans="1:36" ht="15.75" customHeight="1" x14ac:dyDescent="0.15">
      <c r="A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</row>
    <row r="723" spans="1:36" ht="15.75" customHeight="1" x14ac:dyDescent="0.15">
      <c r="A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</row>
    <row r="724" spans="1:36" ht="15.75" customHeight="1" x14ac:dyDescent="0.15">
      <c r="A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</row>
    <row r="725" spans="1:36" ht="15.75" customHeight="1" x14ac:dyDescent="0.15">
      <c r="A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</row>
    <row r="726" spans="1:36" ht="15.75" customHeight="1" x14ac:dyDescent="0.15">
      <c r="A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</row>
    <row r="727" spans="1:36" ht="15.75" customHeight="1" x14ac:dyDescent="0.15">
      <c r="A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</row>
    <row r="728" spans="1:36" ht="15.75" customHeight="1" x14ac:dyDescent="0.15">
      <c r="A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</row>
    <row r="729" spans="1:36" ht="15.75" customHeight="1" x14ac:dyDescent="0.15">
      <c r="A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</row>
    <row r="730" spans="1:36" ht="15.75" customHeight="1" x14ac:dyDescent="0.15">
      <c r="A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</row>
    <row r="731" spans="1:36" ht="15.75" customHeight="1" x14ac:dyDescent="0.15">
      <c r="A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</row>
    <row r="732" spans="1:36" ht="15.75" customHeight="1" x14ac:dyDescent="0.15">
      <c r="A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</row>
    <row r="733" spans="1:36" ht="15.75" customHeight="1" x14ac:dyDescent="0.15">
      <c r="A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</row>
    <row r="734" spans="1:36" ht="15.75" customHeight="1" x14ac:dyDescent="0.15">
      <c r="A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</row>
    <row r="735" spans="1:36" ht="15.75" customHeight="1" x14ac:dyDescent="0.15">
      <c r="A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</row>
    <row r="736" spans="1:36" ht="15.75" customHeight="1" x14ac:dyDescent="0.15">
      <c r="A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</row>
    <row r="737" spans="1:36" ht="15.75" customHeight="1" x14ac:dyDescent="0.15">
      <c r="A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</row>
    <row r="738" spans="1:36" ht="15.75" customHeight="1" x14ac:dyDescent="0.15">
      <c r="A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</row>
    <row r="739" spans="1:36" ht="15.75" customHeight="1" x14ac:dyDescent="0.15">
      <c r="A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</row>
    <row r="740" spans="1:36" ht="15.75" customHeight="1" x14ac:dyDescent="0.15">
      <c r="A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</row>
    <row r="741" spans="1:36" ht="15.75" customHeight="1" x14ac:dyDescent="0.15">
      <c r="A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</row>
    <row r="742" spans="1:36" ht="15.75" customHeight="1" x14ac:dyDescent="0.15">
      <c r="A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</row>
    <row r="743" spans="1:36" ht="15.75" customHeight="1" x14ac:dyDescent="0.15">
      <c r="A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</row>
    <row r="744" spans="1:36" ht="15.75" customHeight="1" x14ac:dyDescent="0.15">
      <c r="A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</row>
    <row r="745" spans="1:36" ht="15.75" customHeight="1" x14ac:dyDescent="0.15">
      <c r="A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</row>
    <row r="746" spans="1:36" ht="15.75" customHeight="1" x14ac:dyDescent="0.15">
      <c r="A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</row>
    <row r="747" spans="1:36" ht="15.75" customHeight="1" x14ac:dyDescent="0.15">
      <c r="A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</row>
    <row r="748" spans="1:36" ht="15.75" customHeight="1" x14ac:dyDescent="0.15">
      <c r="A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</row>
    <row r="749" spans="1:36" ht="15.75" customHeight="1" x14ac:dyDescent="0.15">
      <c r="A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</row>
    <row r="750" spans="1:36" ht="15.75" customHeight="1" x14ac:dyDescent="0.15">
      <c r="A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</row>
    <row r="751" spans="1:36" ht="15.75" customHeight="1" x14ac:dyDescent="0.15">
      <c r="A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</row>
    <row r="752" spans="1:36" ht="15.75" customHeight="1" x14ac:dyDescent="0.15">
      <c r="A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</row>
    <row r="753" spans="1:36" ht="15.75" customHeight="1" x14ac:dyDescent="0.15">
      <c r="A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</row>
    <row r="754" spans="1:36" ht="15.75" customHeight="1" x14ac:dyDescent="0.15">
      <c r="A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</row>
    <row r="755" spans="1:36" ht="15.75" customHeight="1" x14ac:dyDescent="0.15">
      <c r="A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</row>
    <row r="756" spans="1:36" ht="15.75" customHeight="1" x14ac:dyDescent="0.15">
      <c r="A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</row>
    <row r="757" spans="1:36" ht="15.75" customHeight="1" x14ac:dyDescent="0.15">
      <c r="A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</row>
    <row r="758" spans="1:36" ht="15.75" customHeight="1" x14ac:dyDescent="0.15">
      <c r="A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</row>
    <row r="759" spans="1:36" ht="15.75" customHeight="1" x14ac:dyDescent="0.15">
      <c r="A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</row>
    <row r="760" spans="1:36" ht="15.75" customHeight="1" x14ac:dyDescent="0.15">
      <c r="A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</row>
    <row r="761" spans="1:36" ht="15.75" customHeight="1" x14ac:dyDescent="0.15">
      <c r="A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</row>
    <row r="762" spans="1:36" ht="15.75" customHeight="1" x14ac:dyDescent="0.15">
      <c r="A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</row>
    <row r="763" spans="1:36" ht="15.75" customHeight="1" x14ac:dyDescent="0.15">
      <c r="A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</row>
    <row r="764" spans="1:36" ht="15.75" customHeight="1" x14ac:dyDescent="0.15">
      <c r="A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</row>
    <row r="765" spans="1:36" ht="15.75" customHeight="1" x14ac:dyDescent="0.15">
      <c r="A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</row>
    <row r="766" spans="1:36" ht="15.75" customHeight="1" x14ac:dyDescent="0.15">
      <c r="A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</row>
    <row r="767" spans="1:36" ht="15.75" customHeight="1" x14ac:dyDescent="0.15">
      <c r="A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</row>
    <row r="768" spans="1:36" ht="15.75" customHeight="1" x14ac:dyDescent="0.15">
      <c r="A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</row>
    <row r="769" spans="1:36" ht="15.75" customHeight="1" x14ac:dyDescent="0.15">
      <c r="A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</row>
    <row r="770" spans="1:36" ht="15.75" customHeight="1" x14ac:dyDescent="0.15">
      <c r="A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</row>
    <row r="771" spans="1:36" ht="15.75" customHeight="1" x14ac:dyDescent="0.15">
      <c r="A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</row>
    <row r="772" spans="1:36" ht="15.75" customHeight="1" x14ac:dyDescent="0.15">
      <c r="A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</row>
    <row r="773" spans="1:36" ht="15.75" customHeight="1" x14ac:dyDescent="0.15">
      <c r="A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</row>
    <row r="774" spans="1:36" ht="15.75" customHeight="1" x14ac:dyDescent="0.15">
      <c r="A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</row>
    <row r="775" spans="1:36" ht="15.75" customHeight="1" x14ac:dyDescent="0.15">
      <c r="A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</row>
    <row r="776" spans="1:36" ht="15.75" customHeight="1" x14ac:dyDescent="0.15">
      <c r="A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</row>
    <row r="777" spans="1:36" ht="15.75" customHeight="1" x14ac:dyDescent="0.15">
      <c r="A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</row>
    <row r="778" spans="1:36" ht="15.75" customHeight="1" x14ac:dyDescent="0.15">
      <c r="A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</row>
    <row r="779" spans="1:36" ht="15.75" customHeight="1" x14ac:dyDescent="0.15">
      <c r="A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</row>
    <row r="780" spans="1:36" ht="15.75" customHeight="1" x14ac:dyDescent="0.15">
      <c r="A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</row>
    <row r="781" spans="1:36" ht="15.75" customHeight="1" x14ac:dyDescent="0.15">
      <c r="A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</row>
    <row r="782" spans="1:36" ht="15.75" customHeight="1" x14ac:dyDescent="0.15">
      <c r="A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</row>
    <row r="783" spans="1:36" ht="15.75" customHeight="1" x14ac:dyDescent="0.15">
      <c r="A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</row>
    <row r="784" spans="1:36" ht="15.75" customHeight="1" x14ac:dyDescent="0.15">
      <c r="A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</row>
    <row r="785" spans="1:36" ht="15.75" customHeight="1" x14ac:dyDescent="0.15">
      <c r="A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</row>
    <row r="786" spans="1:36" ht="15.75" customHeight="1" x14ac:dyDescent="0.15">
      <c r="A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</row>
    <row r="787" spans="1:36" ht="15.75" customHeight="1" x14ac:dyDescent="0.15">
      <c r="A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</row>
    <row r="788" spans="1:36" ht="15.75" customHeight="1" x14ac:dyDescent="0.15">
      <c r="A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</row>
    <row r="789" spans="1:36" ht="15.75" customHeight="1" x14ac:dyDescent="0.15">
      <c r="A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</row>
    <row r="790" spans="1:36" ht="15.75" customHeight="1" x14ac:dyDescent="0.15">
      <c r="A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</row>
    <row r="791" spans="1:36" ht="15.75" customHeight="1" x14ac:dyDescent="0.15">
      <c r="A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</row>
    <row r="792" spans="1:36" ht="15.75" customHeight="1" x14ac:dyDescent="0.15">
      <c r="A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</row>
    <row r="793" spans="1:36" ht="15.75" customHeight="1" x14ac:dyDescent="0.15">
      <c r="A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</row>
    <row r="794" spans="1:36" ht="15.75" customHeight="1" x14ac:dyDescent="0.15">
      <c r="A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</row>
    <row r="795" spans="1:36" ht="15.75" customHeight="1" x14ac:dyDescent="0.15">
      <c r="A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</row>
    <row r="796" spans="1:36" ht="15.75" customHeight="1" x14ac:dyDescent="0.15">
      <c r="A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</row>
    <row r="797" spans="1:36" ht="15.75" customHeight="1" x14ac:dyDescent="0.15">
      <c r="A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</row>
    <row r="798" spans="1:36" ht="15.75" customHeight="1" x14ac:dyDescent="0.15">
      <c r="A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</row>
    <row r="799" spans="1:36" ht="15.75" customHeight="1" x14ac:dyDescent="0.15">
      <c r="A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</row>
    <row r="800" spans="1:36" ht="15.75" customHeight="1" x14ac:dyDescent="0.15">
      <c r="A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</row>
    <row r="801" spans="1:36" ht="15.75" customHeight="1" x14ac:dyDescent="0.15">
      <c r="A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</row>
    <row r="802" spans="1:36" ht="15.75" customHeight="1" x14ac:dyDescent="0.15">
      <c r="A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</row>
    <row r="803" spans="1:36" ht="15.75" customHeight="1" x14ac:dyDescent="0.15">
      <c r="A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</row>
    <row r="804" spans="1:36" ht="15.75" customHeight="1" x14ac:dyDescent="0.15">
      <c r="A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</row>
    <row r="805" spans="1:36" ht="15.75" customHeight="1" x14ac:dyDescent="0.15">
      <c r="A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</row>
    <row r="806" spans="1:36" ht="15.75" customHeight="1" x14ac:dyDescent="0.15">
      <c r="A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</row>
    <row r="807" spans="1:36" ht="15.75" customHeight="1" x14ac:dyDescent="0.15">
      <c r="A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</row>
    <row r="808" spans="1:36" ht="15.75" customHeight="1" x14ac:dyDescent="0.15">
      <c r="A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</row>
    <row r="809" spans="1:36" ht="15.75" customHeight="1" x14ac:dyDescent="0.15">
      <c r="A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</row>
    <row r="810" spans="1:36" ht="15.75" customHeight="1" x14ac:dyDescent="0.15">
      <c r="A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</row>
    <row r="811" spans="1:36" ht="15.75" customHeight="1" x14ac:dyDescent="0.15">
      <c r="A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</row>
    <row r="812" spans="1:36" ht="15.75" customHeight="1" x14ac:dyDescent="0.15">
      <c r="A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</row>
    <row r="813" spans="1:36" ht="15.75" customHeight="1" x14ac:dyDescent="0.15">
      <c r="A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</row>
    <row r="814" spans="1:36" ht="15.75" customHeight="1" x14ac:dyDescent="0.15">
      <c r="A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</row>
    <row r="815" spans="1:36" ht="15.75" customHeight="1" x14ac:dyDescent="0.15">
      <c r="A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</row>
    <row r="816" spans="1:36" ht="15.75" customHeight="1" x14ac:dyDescent="0.15">
      <c r="A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</row>
    <row r="817" spans="1:36" ht="15.75" customHeight="1" x14ac:dyDescent="0.15">
      <c r="A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</row>
    <row r="818" spans="1:36" ht="15.75" customHeight="1" x14ac:dyDescent="0.15">
      <c r="A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</row>
    <row r="819" spans="1:36" ht="15.75" customHeight="1" x14ac:dyDescent="0.15">
      <c r="A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</row>
    <row r="820" spans="1:36" ht="15.75" customHeight="1" x14ac:dyDescent="0.15">
      <c r="A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</row>
    <row r="821" spans="1:36" ht="15.75" customHeight="1" x14ac:dyDescent="0.15">
      <c r="A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</row>
    <row r="822" spans="1:36" ht="15.75" customHeight="1" x14ac:dyDescent="0.15">
      <c r="A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</row>
    <row r="823" spans="1:36" ht="15.75" customHeight="1" x14ac:dyDescent="0.15">
      <c r="A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</row>
    <row r="824" spans="1:36" ht="15.75" customHeight="1" x14ac:dyDescent="0.15">
      <c r="A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</row>
    <row r="825" spans="1:36" ht="15.75" customHeight="1" x14ac:dyDescent="0.15">
      <c r="A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</row>
    <row r="826" spans="1:36" ht="15.75" customHeight="1" x14ac:dyDescent="0.15">
      <c r="A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</row>
    <row r="827" spans="1:36" ht="15.75" customHeight="1" x14ac:dyDescent="0.15">
      <c r="A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</row>
    <row r="828" spans="1:36" ht="15.75" customHeight="1" x14ac:dyDescent="0.15">
      <c r="A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</row>
    <row r="829" spans="1:36" ht="15.75" customHeight="1" x14ac:dyDescent="0.15">
      <c r="A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</row>
    <row r="830" spans="1:36" ht="15.75" customHeight="1" x14ac:dyDescent="0.15">
      <c r="A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</row>
    <row r="831" spans="1:36" ht="15.75" customHeight="1" x14ac:dyDescent="0.15">
      <c r="A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</row>
    <row r="832" spans="1:36" ht="15.75" customHeight="1" x14ac:dyDescent="0.15">
      <c r="A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</row>
    <row r="833" spans="1:36" ht="15.75" customHeight="1" x14ac:dyDescent="0.15">
      <c r="A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</row>
    <row r="834" spans="1:36" ht="15.75" customHeight="1" x14ac:dyDescent="0.15">
      <c r="A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</row>
    <row r="835" spans="1:36" ht="15.75" customHeight="1" x14ac:dyDescent="0.15">
      <c r="A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</row>
    <row r="836" spans="1:36" ht="15.75" customHeight="1" x14ac:dyDescent="0.15">
      <c r="A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</row>
    <row r="837" spans="1:36" ht="15.75" customHeight="1" x14ac:dyDescent="0.15">
      <c r="A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</row>
    <row r="838" spans="1:36" ht="15.75" customHeight="1" x14ac:dyDescent="0.15">
      <c r="A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</row>
    <row r="839" spans="1:36" ht="15.75" customHeight="1" x14ac:dyDescent="0.15">
      <c r="A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</row>
    <row r="840" spans="1:36" ht="15.75" customHeight="1" x14ac:dyDescent="0.15">
      <c r="A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</row>
    <row r="841" spans="1:36" ht="15.75" customHeight="1" x14ac:dyDescent="0.15">
      <c r="A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</row>
    <row r="842" spans="1:36" ht="15.75" customHeight="1" x14ac:dyDescent="0.15">
      <c r="A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</row>
    <row r="843" spans="1:36" ht="15.75" customHeight="1" x14ac:dyDescent="0.15">
      <c r="A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</row>
    <row r="844" spans="1:36" ht="15.75" customHeight="1" x14ac:dyDescent="0.15">
      <c r="A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</row>
    <row r="845" spans="1:36" ht="15.75" customHeight="1" x14ac:dyDescent="0.15">
      <c r="A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</row>
    <row r="846" spans="1:36" ht="15.75" customHeight="1" x14ac:dyDescent="0.15">
      <c r="A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</row>
    <row r="847" spans="1:36" ht="15.75" customHeight="1" x14ac:dyDescent="0.15">
      <c r="A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</row>
    <row r="848" spans="1:36" ht="15.75" customHeight="1" x14ac:dyDescent="0.15">
      <c r="A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</row>
    <row r="849" spans="1:36" ht="15.75" customHeight="1" x14ac:dyDescent="0.15">
      <c r="A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</row>
    <row r="850" spans="1:36" ht="15.75" customHeight="1" x14ac:dyDescent="0.15">
      <c r="A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</row>
    <row r="851" spans="1:36" ht="15.75" customHeight="1" x14ac:dyDescent="0.15">
      <c r="A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</row>
    <row r="852" spans="1:36" ht="15.75" customHeight="1" x14ac:dyDescent="0.15">
      <c r="A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</row>
    <row r="853" spans="1:36" ht="15.75" customHeight="1" x14ac:dyDescent="0.15">
      <c r="A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</row>
    <row r="854" spans="1:36" ht="15.75" customHeight="1" x14ac:dyDescent="0.15">
      <c r="A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</row>
    <row r="855" spans="1:36" ht="15.75" customHeight="1" x14ac:dyDescent="0.15">
      <c r="A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</row>
    <row r="856" spans="1:36" ht="15.75" customHeight="1" x14ac:dyDescent="0.15">
      <c r="A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</row>
    <row r="857" spans="1:36" ht="15.75" customHeight="1" x14ac:dyDescent="0.15">
      <c r="A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</row>
    <row r="858" spans="1:36" ht="15.75" customHeight="1" x14ac:dyDescent="0.15">
      <c r="A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</row>
    <row r="859" spans="1:36" ht="15.75" customHeight="1" x14ac:dyDescent="0.15">
      <c r="A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</row>
    <row r="860" spans="1:36" ht="15.75" customHeight="1" x14ac:dyDescent="0.15">
      <c r="A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</row>
    <row r="861" spans="1:36" ht="15.75" customHeight="1" x14ac:dyDescent="0.15">
      <c r="A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</row>
    <row r="862" spans="1:36" ht="15.75" customHeight="1" x14ac:dyDescent="0.15">
      <c r="A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</row>
    <row r="863" spans="1:36" ht="15.75" customHeight="1" x14ac:dyDescent="0.15">
      <c r="A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</row>
    <row r="864" spans="1:36" ht="15.75" customHeight="1" x14ac:dyDescent="0.15">
      <c r="A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</row>
    <row r="865" spans="1:36" ht="15.75" customHeight="1" x14ac:dyDescent="0.15">
      <c r="A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</row>
    <row r="866" spans="1:36" ht="15.75" customHeight="1" x14ac:dyDescent="0.15">
      <c r="A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</row>
    <row r="867" spans="1:36" ht="15.75" customHeight="1" x14ac:dyDescent="0.15">
      <c r="A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</row>
    <row r="868" spans="1:36" ht="15.75" customHeight="1" x14ac:dyDescent="0.15">
      <c r="A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</row>
    <row r="869" spans="1:36" ht="15.75" customHeight="1" x14ac:dyDescent="0.15">
      <c r="A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</row>
    <row r="870" spans="1:36" ht="15.75" customHeight="1" x14ac:dyDescent="0.15">
      <c r="A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</row>
    <row r="871" spans="1:36" ht="15.75" customHeight="1" x14ac:dyDescent="0.15">
      <c r="A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</row>
    <row r="872" spans="1:36" ht="15.75" customHeight="1" x14ac:dyDescent="0.15">
      <c r="A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</row>
    <row r="873" spans="1:36" ht="15.75" customHeight="1" x14ac:dyDescent="0.15">
      <c r="A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</row>
    <row r="874" spans="1:36" ht="15.75" customHeight="1" x14ac:dyDescent="0.15">
      <c r="A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</row>
    <row r="875" spans="1:36" ht="15.75" customHeight="1" x14ac:dyDescent="0.15">
      <c r="A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</row>
    <row r="876" spans="1:36" ht="15.75" customHeight="1" x14ac:dyDescent="0.15">
      <c r="A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</row>
    <row r="877" spans="1:36" ht="15.75" customHeight="1" x14ac:dyDescent="0.15">
      <c r="A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</row>
    <row r="878" spans="1:36" ht="15.75" customHeight="1" x14ac:dyDescent="0.15">
      <c r="A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</row>
    <row r="879" spans="1:36" ht="15.75" customHeight="1" x14ac:dyDescent="0.15">
      <c r="A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</row>
    <row r="880" spans="1:36" ht="15.75" customHeight="1" x14ac:dyDescent="0.15">
      <c r="A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</row>
    <row r="881" spans="1:36" ht="15.75" customHeight="1" x14ac:dyDescent="0.15">
      <c r="A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</row>
    <row r="882" spans="1:36" ht="15.75" customHeight="1" x14ac:dyDescent="0.15">
      <c r="A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</row>
    <row r="883" spans="1:36" ht="15.75" customHeight="1" x14ac:dyDescent="0.15">
      <c r="A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</row>
    <row r="884" spans="1:36" ht="15.75" customHeight="1" x14ac:dyDescent="0.15">
      <c r="A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</row>
    <row r="885" spans="1:36" ht="15.75" customHeight="1" x14ac:dyDescent="0.15">
      <c r="A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</row>
    <row r="886" spans="1:36" ht="15.75" customHeight="1" x14ac:dyDescent="0.15">
      <c r="A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</row>
    <row r="887" spans="1:36" ht="15.75" customHeight="1" x14ac:dyDescent="0.15">
      <c r="A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</row>
    <row r="888" spans="1:36" ht="15.75" customHeight="1" x14ac:dyDescent="0.15">
      <c r="A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</row>
    <row r="889" spans="1:36" ht="15.75" customHeight="1" x14ac:dyDescent="0.15">
      <c r="A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</row>
    <row r="890" spans="1:36" ht="15.75" customHeight="1" x14ac:dyDescent="0.15">
      <c r="A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</row>
    <row r="891" spans="1:36" ht="15.75" customHeight="1" x14ac:dyDescent="0.15">
      <c r="A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</row>
    <row r="892" spans="1:36" ht="15.75" customHeight="1" x14ac:dyDescent="0.15">
      <c r="A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</row>
    <row r="893" spans="1:36" ht="15.75" customHeight="1" x14ac:dyDescent="0.15">
      <c r="A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</row>
    <row r="894" spans="1:36" ht="15.75" customHeight="1" x14ac:dyDescent="0.15">
      <c r="A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</row>
    <row r="895" spans="1:36" ht="15.75" customHeight="1" x14ac:dyDescent="0.15">
      <c r="A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</row>
    <row r="896" spans="1:36" ht="15.75" customHeight="1" x14ac:dyDescent="0.15">
      <c r="A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</row>
    <row r="897" spans="1:36" ht="15.75" customHeight="1" x14ac:dyDescent="0.15">
      <c r="A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</row>
    <row r="898" spans="1:36" ht="15.75" customHeight="1" x14ac:dyDescent="0.15">
      <c r="A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</row>
    <row r="899" spans="1:36" ht="15.75" customHeight="1" x14ac:dyDescent="0.15">
      <c r="A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</row>
    <row r="900" spans="1:36" ht="15.75" customHeight="1" x14ac:dyDescent="0.15">
      <c r="A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</row>
    <row r="901" spans="1:36" ht="15.75" customHeight="1" x14ac:dyDescent="0.15">
      <c r="A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</row>
    <row r="902" spans="1:36" ht="15.75" customHeight="1" x14ac:dyDescent="0.15">
      <c r="A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</row>
    <row r="903" spans="1:36" ht="15.75" customHeight="1" x14ac:dyDescent="0.15">
      <c r="A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</row>
    <row r="904" spans="1:36" ht="15.75" customHeight="1" x14ac:dyDescent="0.15">
      <c r="A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</row>
    <row r="905" spans="1:36" ht="15.75" customHeight="1" x14ac:dyDescent="0.15">
      <c r="A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</row>
    <row r="906" spans="1:36" ht="15.75" customHeight="1" x14ac:dyDescent="0.15">
      <c r="A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</row>
    <row r="907" spans="1:36" ht="15.75" customHeight="1" x14ac:dyDescent="0.15">
      <c r="A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</row>
    <row r="908" spans="1:36" ht="15.75" customHeight="1" x14ac:dyDescent="0.15">
      <c r="A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</row>
    <row r="909" spans="1:36" ht="15.75" customHeight="1" x14ac:dyDescent="0.15">
      <c r="A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</row>
    <row r="910" spans="1:36" ht="15.75" customHeight="1" x14ac:dyDescent="0.15">
      <c r="A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</row>
    <row r="911" spans="1:36" ht="15.75" customHeight="1" x14ac:dyDescent="0.15">
      <c r="A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</row>
    <row r="912" spans="1:36" ht="15.75" customHeight="1" x14ac:dyDescent="0.15">
      <c r="A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</row>
    <row r="913" spans="1:36" ht="15.75" customHeight="1" x14ac:dyDescent="0.15">
      <c r="A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</row>
    <row r="914" spans="1:36" ht="15.75" customHeight="1" x14ac:dyDescent="0.15">
      <c r="A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</row>
    <row r="915" spans="1:36" ht="15.75" customHeight="1" x14ac:dyDescent="0.15">
      <c r="A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</row>
    <row r="916" spans="1:36" ht="15.75" customHeight="1" x14ac:dyDescent="0.15">
      <c r="A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</row>
    <row r="917" spans="1:36" ht="15.75" customHeight="1" x14ac:dyDescent="0.15">
      <c r="A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</row>
    <row r="918" spans="1:36" ht="15.75" customHeight="1" x14ac:dyDescent="0.15">
      <c r="A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</row>
    <row r="919" spans="1:36" ht="15.75" customHeight="1" x14ac:dyDescent="0.15">
      <c r="A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</row>
    <row r="920" spans="1:36" ht="15.75" customHeight="1" x14ac:dyDescent="0.15">
      <c r="A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</row>
    <row r="921" spans="1:36" ht="15.75" customHeight="1" x14ac:dyDescent="0.15">
      <c r="A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</row>
    <row r="922" spans="1:36" ht="15.75" customHeight="1" x14ac:dyDescent="0.15">
      <c r="A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</row>
    <row r="923" spans="1:36" ht="15.75" customHeight="1" x14ac:dyDescent="0.15">
      <c r="A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</row>
    <row r="924" spans="1:36" ht="15.75" customHeight="1" x14ac:dyDescent="0.15">
      <c r="A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</row>
    <row r="925" spans="1:36" ht="15.75" customHeight="1" x14ac:dyDescent="0.15">
      <c r="A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</row>
    <row r="926" spans="1:36" ht="15.75" customHeight="1" x14ac:dyDescent="0.15">
      <c r="A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</row>
    <row r="927" spans="1:36" ht="15.75" customHeight="1" x14ac:dyDescent="0.15">
      <c r="A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</row>
    <row r="928" spans="1:36" ht="15.75" customHeight="1" x14ac:dyDescent="0.15">
      <c r="A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</row>
    <row r="929" spans="1:36" ht="15.75" customHeight="1" x14ac:dyDescent="0.15">
      <c r="A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</row>
    <row r="930" spans="1:36" ht="15.75" customHeight="1" x14ac:dyDescent="0.15">
      <c r="A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</row>
    <row r="931" spans="1:36" ht="15.75" customHeight="1" x14ac:dyDescent="0.15">
      <c r="A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</row>
    <row r="932" spans="1:36" ht="15.75" customHeight="1" x14ac:dyDescent="0.15">
      <c r="A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</row>
    <row r="933" spans="1:36" ht="15.75" customHeight="1" x14ac:dyDescent="0.15">
      <c r="A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</row>
    <row r="934" spans="1:36" ht="15.75" customHeight="1" x14ac:dyDescent="0.15">
      <c r="A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</row>
    <row r="935" spans="1:36" ht="15.75" customHeight="1" x14ac:dyDescent="0.15">
      <c r="A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</row>
    <row r="936" spans="1:36" ht="15.75" customHeight="1" x14ac:dyDescent="0.15">
      <c r="A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</row>
    <row r="937" spans="1:36" ht="15.75" customHeight="1" x14ac:dyDescent="0.15">
      <c r="A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</row>
    <row r="938" spans="1:36" ht="15.75" customHeight="1" x14ac:dyDescent="0.15">
      <c r="A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</row>
    <row r="939" spans="1:36" ht="15.75" customHeight="1" x14ac:dyDescent="0.15">
      <c r="A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</row>
    <row r="940" spans="1:36" ht="15.75" customHeight="1" x14ac:dyDescent="0.15">
      <c r="A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</row>
    <row r="941" spans="1:36" ht="15.75" customHeight="1" x14ac:dyDescent="0.15">
      <c r="A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</row>
    <row r="942" spans="1:36" ht="15.75" customHeight="1" x14ac:dyDescent="0.15">
      <c r="A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</row>
    <row r="943" spans="1:36" ht="15.75" customHeight="1" x14ac:dyDescent="0.15">
      <c r="A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</row>
    <row r="944" spans="1:36" ht="15.75" customHeight="1" x14ac:dyDescent="0.15">
      <c r="A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</row>
    <row r="945" spans="1:36" ht="15.75" customHeight="1" x14ac:dyDescent="0.15">
      <c r="A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</row>
    <row r="946" spans="1:36" ht="15.75" customHeight="1" x14ac:dyDescent="0.15">
      <c r="A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</row>
    <row r="947" spans="1:36" ht="15.75" customHeight="1" x14ac:dyDescent="0.15">
      <c r="A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</row>
    <row r="948" spans="1:36" ht="15.75" customHeight="1" x14ac:dyDescent="0.15">
      <c r="A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</row>
    <row r="949" spans="1:36" ht="15.75" customHeight="1" x14ac:dyDescent="0.15">
      <c r="A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</row>
    <row r="950" spans="1:36" ht="15.75" customHeight="1" x14ac:dyDescent="0.15">
      <c r="A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</row>
    <row r="951" spans="1:36" ht="15.75" customHeight="1" x14ac:dyDescent="0.15">
      <c r="A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</row>
    <row r="952" spans="1:36" ht="15.75" customHeight="1" x14ac:dyDescent="0.15">
      <c r="A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</row>
    <row r="953" spans="1:36" ht="15.75" customHeight="1" x14ac:dyDescent="0.15">
      <c r="A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</row>
    <row r="954" spans="1:36" ht="15.75" customHeight="1" x14ac:dyDescent="0.15">
      <c r="A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</row>
    <row r="955" spans="1:36" ht="15.75" customHeight="1" x14ac:dyDescent="0.15">
      <c r="A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</row>
    <row r="956" spans="1:36" ht="15.75" customHeight="1" x14ac:dyDescent="0.15">
      <c r="A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</row>
    <row r="957" spans="1:36" ht="15.75" customHeight="1" x14ac:dyDescent="0.15">
      <c r="A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</row>
    <row r="958" spans="1:36" ht="15.75" customHeight="1" x14ac:dyDescent="0.15">
      <c r="A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</row>
    <row r="959" spans="1:36" ht="15.75" customHeight="1" x14ac:dyDescent="0.15">
      <c r="A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</row>
    <row r="960" spans="1:36" ht="15.75" customHeight="1" x14ac:dyDescent="0.15">
      <c r="A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</row>
    <row r="961" spans="1:36" ht="15.75" customHeight="1" x14ac:dyDescent="0.15">
      <c r="A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</row>
    <row r="962" spans="1:36" ht="15.75" customHeight="1" x14ac:dyDescent="0.15">
      <c r="A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</row>
    <row r="963" spans="1:36" ht="15.75" customHeight="1" x14ac:dyDescent="0.15">
      <c r="A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</row>
    <row r="964" spans="1:36" ht="15.75" customHeight="1" x14ac:dyDescent="0.15">
      <c r="A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</row>
    <row r="965" spans="1:36" ht="15.75" customHeight="1" x14ac:dyDescent="0.15">
      <c r="A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</row>
    <row r="966" spans="1:36" ht="15.75" customHeight="1" x14ac:dyDescent="0.15">
      <c r="A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</row>
    <row r="967" spans="1:36" ht="15.75" customHeight="1" x14ac:dyDescent="0.15">
      <c r="A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</row>
    <row r="968" spans="1:36" ht="15.75" customHeight="1" x14ac:dyDescent="0.15">
      <c r="A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</row>
    <row r="969" spans="1:36" ht="15.75" customHeight="1" x14ac:dyDescent="0.15">
      <c r="A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</row>
    <row r="970" spans="1:36" ht="15.75" customHeight="1" x14ac:dyDescent="0.15">
      <c r="A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</row>
    <row r="971" spans="1:36" ht="15.75" customHeight="1" x14ac:dyDescent="0.15">
      <c r="A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</row>
    <row r="972" spans="1:36" ht="15.75" customHeight="1" x14ac:dyDescent="0.15">
      <c r="A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</row>
    <row r="973" spans="1:36" ht="15.75" customHeight="1" x14ac:dyDescent="0.15">
      <c r="A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</row>
    <row r="974" spans="1:36" ht="15.75" customHeight="1" x14ac:dyDescent="0.15">
      <c r="A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</row>
    <row r="975" spans="1:36" ht="15.75" customHeight="1" x14ac:dyDescent="0.15">
      <c r="A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</row>
    <row r="976" spans="1:36" ht="15.75" customHeight="1" x14ac:dyDescent="0.15">
      <c r="A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</row>
    <row r="977" spans="1:36" ht="15.75" customHeight="1" x14ac:dyDescent="0.15">
      <c r="A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</row>
    <row r="978" spans="1:36" ht="15.75" customHeight="1" x14ac:dyDescent="0.15">
      <c r="A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</row>
    <row r="979" spans="1:36" ht="15.75" customHeight="1" x14ac:dyDescent="0.15">
      <c r="A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</row>
    <row r="980" spans="1:36" ht="15.75" customHeight="1" x14ac:dyDescent="0.15">
      <c r="A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</row>
    <row r="981" spans="1:36" ht="15.75" customHeight="1" x14ac:dyDescent="0.15">
      <c r="A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</row>
    <row r="982" spans="1:36" ht="15.75" customHeight="1" x14ac:dyDescent="0.15">
      <c r="A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</row>
    <row r="983" spans="1:36" ht="15.75" customHeight="1" x14ac:dyDescent="0.15">
      <c r="A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</row>
    <row r="984" spans="1:36" ht="15.75" customHeight="1" x14ac:dyDescent="0.15">
      <c r="A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</row>
    <row r="985" spans="1:36" ht="15.75" customHeight="1" x14ac:dyDescent="0.15">
      <c r="A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</row>
    <row r="986" spans="1:36" ht="15.75" customHeight="1" x14ac:dyDescent="0.15">
      <c r="A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</row>
    <row r="987" spans="1:36" ht="15.75" customHeight="1" x14ac:dyDescent="0.15">
      <c r="A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</row>
    <row r="988" spans="1:36" ht="15.75" customHeight="1" x14ac:dyDescent="0.15">
      <c r="A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</row>
    <row r="989" spans="1:36" ht="15.75" customHeight="1" x14ac:dyDescent="0.15">
      <c r="A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</row>
    <row r="990" spans="1:36" ht="15.75" customHeight="1" x14ac:dyDescent="0.15">
      <c r="A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</row>
    <row r="991" spans="1:36" ht="15.75" customHeight="1" x14ac:dyDescent="0.15">
      <c r="A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</row>
    <row r="992" spans="1:36" ht="15.75" customHeight="1" x14ac:dyDescent="0.15">
      <c r="A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</row>
    <row r="993" spans="1:36" ht="15.75" customHeight="1" x14ac:dyDescent="0.15">
      <c r="A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</row>
    <row r="994" spans="1:36" ht="15.75" customHeight="1" x14ac:dyDescent="0.15">
      <c r="A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</row>
    <row r="995" spans="1:36" ht="15.75" customHeight="1" x14ac:dyDescent="0.15">
      <c r="A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</row>
    <row r="996" spans="1:36" ht="15.75" customHeight="1" x14ac:dyDescent="0.15">
      <c r="A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</row>
    <row r="997" spans="1:36" ht="15.75" customHeight="1" x14ac:dyDescent="0.15">
      <c r="A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</row>
    <row r="998" spans="1:36" ht="15.75" customHeight="1" x14ac:dyDescent="0.15">
      <c r="A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</row>
    <row r="999" spans="1:36" ht="15.75" customHeight="1" x14ac:dyDescent="0.15">
      <c r="A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</row>
    <row r="1000" spans="1:36" ht="15.75" customHeight="1" x14ac:dyDescent="0.15">
      <c r="A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</row>
    <row r="1001" spans="1:36" ht="15.75" customHeight="1" x14ac:dyDescent="0.15">
      <c r="A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</row>
    <row r="1002" spans="1:36" ht="15.75" customHeight="1" x14ac:dyDescent="0.15">
      <c r="A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</row>
    <row r="1003" spans="1:36" ht="15.75" customHeight="1" x14ac:dyDescent="0.15">
      <c r="A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</row>
    <row r="1004" spans="1:36" ht="15.75" customHeight="1" x14ac:dyDescent="0.15">
      <c r="A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</row>
  </sheetData>
  <mergeCells count="1">
    <mergeCell ref="F1:P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2"/>
  <sheetViews>
    <sheetView showGridLines="0" workbookViewId="0">
      <selection activeCell="A8" sqref="A8"/>
    </sheetView>
  </sheetViews>
  <sheetFormatPr baseColWidth="10" defaultColWidth="14.5" defaultRowHeight="15" customHeight="1" x14ac:dyDescent="0.15"/>
  <cols>
    <col min="1" max="1" width="58.5" customWidth="1"/>
    <col min="2" max="2" width="17.5" customWidth="1"/>
    <col min="3" max="3" width="4.5" customWidth="1"/>
    <col min="4" max="4" width="35.83203125" customWidth="1"/>
    <col min="5" max="5" width="17.5" customWidth="1"/>
    <col min="6" max="6" width="17.83203125" customWidth="1"/>
    <col min="7" max="7" width="35.1640625" customWidth="1"/>
    <col min="8" max="23" width="17.5" customWidth="1"/>
  </cols>
  <sheetData>
    <row r="1" spans="1:23" ht="13" x14ac:dyDescent="0.15">
      <c r="A1" s="44"/>
      <c r="B1" s="45"/>
      <c r="C1" s="46"/>
      <c r="D1" s="46"/>
      <c r="E1" s="46"/>
      <c r="F1" s="46"/>
      <c r="G1" s="31"/>
      <c r="H1" s="31"/>
      <c r="I1" s="31"/>
      <c r="J1" s="31"/>
      <c r="K1" s="31"/>
      <c r="L1" s="31"/>
      <c r="M1" s="31"/>
      <c r="N1" s="31"/>
      <c r="O1" s="31"/>
    </row>
    <row r="2" spans="1:23" ht="43.5" customHeight="1" x14ac:dyDescent="0.15">
      <c r="A2" s="47"/>
      <c r="B2" s="46"/>
      <c r="C2" s="46"/>
      <c r="D2" s="46"/>
      <c r="E2" s="46"/>
      <c r="F2" s="46"/>
      <c r="O2" s="31"/>
    </row>
    <row r="3" spans="1:23" s="30" customFormat="1" ht="21" x14ac:dyDescent="0.15">
      <c r="A3" s="47"/>
      <c r="B3" s="46" t="s">
        <v>57</v>
      </c>
      <c r="C3" s="46"/>
      <c r="D3" s="46"/>
      <c r="E3" s="46"/>
      <c r="F3" s="46"/>
      <c r="O3" s="31"/>
    </row>
    <row r="4" spans="1:23" ht="16" x14ac:dyDescent="0.15">
      <c r="A4" s="17" t="s">
        <v>45</v>
      </c>
      <c r="B4" s="53">
        <v>4.8273972602739725</v>
      </c>
      <c r="C4" s="46"/>
      <c r="D4" s="44"/>
      <c r="E4" s="46"/>
      <c r="F4" s="46"/>
      <c r="O4" s="31"/>
    </row>
    <row r="5" spans="1:23" ht="16" x14ac:dyDescent="0.15">
      <c r="A5" s="18" t="s">
        <v>46</v>
      </c>
      <c r="B5" s="53">
        <v>2.5757519950890115</v>
      </c>
      <c r="C5" s="46"/>
      <c r="D5" s="46"/>
      <c r="E5" s="48"/>
      <c r="F5" s="46"/>
      <c r="O5" s="31"/>
    </row>
    <row r="6" spans="1:23" ht="16" x14ac:dyDescent="0.15">
      <c r="A6" s="19" t="s">
        <v>47</v>
      </c>
      <c r="B6" s="53">
        <v>2.5757519950890115</v>
      </c>
      <c r="C6" s="46"/>
      <c r="D6" s="46"/>
      <c r="E6" s="48"/>
      <c r="F6" s="46"/>
      <c r="O6" s="31"/>
      <c r="P6" s="30"/>
      <c r="Q6" s="30"/>
      <c r="R6" s="30"/>
      <c r="S6" s="30"/>
      <c r="T6" s="30"/>
      <c r="U6" s="30"/>
      <c r="V6" s="30"/>
      <c r="W6" s="30"/>
    </row>
    <row r="7" spans="1:23" ht="16" x14ac:dyDescent="0.15">
      <c r="A7" s="17" t="s">
        <v>48</v>
      </c>
      <c r="B7" s="53">
        <v>3.8336279926335175</v>
      </c>
      <c r="C7" s="46"/>
      <c r="D7" s="46"/>
      <c r="E7" s="48"/>
      <c r="F7" s="46"/>
      <c r="O7" s="31"/>
    </row>
    <row r="8" spans="1:23" s="65" customFormat="1" ht="16" x14ac:dyDescent="0.15">
      <c r="A8" s="17" t="s">
        <v>59</v>
      </c>
      <c r="B8" s="53">
        <v>3.8336279926335175</v>
      </c>
      <c r="C8" s="46"/>
      <c r="D8" s="46"/>
      <c r="E8" s="48"/>
      <c r="F8" s="46"/>
      <c r="O8" s="31"/>
    </row>
    <row r="9" spans="1:23" ht="16" x14ac:dyDescent="0.15">
      <c r="A9" s="18" t="s">
        <v>49</v>
      </c>
      <c r="B9" s="53">
        <v>9.411999999999999</v>
      </c>
      <c r="C9" s="46"/>
      <c r="D9" s="46"/>
      <c r="E9" s="48"/>
      <c r="F9" s="46"/>
      <c r="O9" s="31"/>
      <c r="P9" s="30"/>
      <c r="Q9" s="30"/>
      <c r="R9" s="30"/>
      <c r="S9" s="30"/>
      <c r="T9" s="30"/>
      <c r="U9" s="30"/>
      <c r="V9" s="30"/>
      <c r="W9" s="30"/>
    </row>
    <row r="10" spans="1:23" ht="16" x14ac:dyDescent="0.15">
      <c r="A10" s="19" t="s">
        <v>50</v>
      </c>
      <c r="B10" s="53">
        <v>9.6219999999999999</v>
      </c>
      <c r="C10" s="46"/>
      <c r="D10" s="46"/>
      <c r="E10" s="48"/>
      <c r="F10" s="46"/>
      <c r="O10" s="31"/>
      <c r="P10" s="30"/>
      <c r="Q10" s="30"/>
      <c r="R10" s="30"/>
      <c r="S10" s="30"/>
      <c r="T10" s="30"/>
      <c r="U10" s="30"/>
      <c r="V10" s="30"/>
      <c r="W10" s="30"/>
    </row>
    <row r="11" spans="1:23" ht="16" x14ac:dyDescent="0.15">
      <c r="A11" s="17" t="s">
        <v>51</v>
      </c>
      <c r="B11" s="53">
        <v>3.8299999999999996</v>
      </c>
      <c r="C11" s="46"/>
      <c r="D11" s="46"/>
      <c r="E11" s="48"/>
      <c r="F11" s="46"/>
      <c r="O11" s="31"/>
    </row>
    <row r="12" spans="1:23" ht="16" x14ac:dyDescent="0.15">
      <c r="A12" s="18" t="s">
        <v>52</v>
      </c>
      <c r="B12" s="53">
        <v>3.75</v>
      </c>
      <c r="C12" s="46"/>
      <c r="D12" s="44"/>
      <c r="E12" s="49"/>
      <c r="F12" s="46"/>
      <c r="O12" s="31"/>
    </row>
    <row r="13" spans="1:23" ht="16" x14ac:dyDescent="0.15">
      <c r="A13" s="19" t="s">
        <v>53</v>
      </c>
      <c r="B13" s="53">
        <v>3.75</v>
      </c>
      <c r="C13" s="46"/>
      <c r="D13" s="44"/>
      <c r="E13" s="45"/>
      <c r="F13" s="46"/>
      <c r="O13" s="31"/>
    </row>
    <row r="14" spans="1:23" ht="16" x14ac:dyDescent="0.15">
      <c r="A14" s="17" t="s">
        <v>54</v>
      </c>
      <c r="B14" s="53">
        <v>2.31</v>
      </c>
      <c r="C14" s="46"/>
      <c r="D14" s="72"/>
      <c r="E14" s="73"/>
      <c r="F14" s="46"/>
      <c r="O14" s="31"/>
    </row>
    <row r="15" spans="1:23" ht="16" x14ac:dyDescent="0.15">
      <c r="A15" s="18" t="s">
        <v>55</v>
      </c>
      <c r="B15" s="53">
        <v>2.31</v>
      </c>
      <c r="C15" s="46"/>
      <c r="D15" s="50"/>
      <c r="E15" s="51"/>
      <c r="F15" s="46"/>
      <c r="O15" s="31"/>
    </row>
    <row r="16" spans="1:23" ht="16" x14ac:dyDescent="0.15">
      <c r="A16" s="19" t="s">
        <v>56</v>
      </c>
      <c r="B16" s="53">
        <v>3.42</v>
      </c>
      <c r="C16" s="46"/>
      <c r="D16" s="50"/>
      <c r="E16" s="51"/>
      <c r="F16" s="46"/>
      <c r="O16" s="31"/>
    </row>
    <row r="17" spans="1:23" ht="13" x14ac:dyDescent="0.15">
      <c r="A17" s="50"/>
      <c r="B17" s="51"/>
      <c r="C17" s="46"/>
      <c r="D17" s="50"/>
      <c r="E17" s="51"/>
      <c r="F17" s="46"/>
      <c r="O17" s="31"/>
      <c r="P17" s="30"/>
      <c r="Q17" s="30"/>
      <c r="R17" s="30"/>
      <c r="S17" s="30"/>
      <c r="T17" s="30"/>
      <c r="U17" s="30"/>
      <c r="V17" s="30"/>
      <c r="W17" s="30"/>
    </row>
    <row r="18" spans="1:23" ht="13" x14ac:dyDescent="0.15">
      <c r="A18" s="50"/>
      <c r="B18" s="51"/>
      <c r="C18" s="46"/>
      <c r="D18" s="50"/>
      <c r="E18" s="51"/>
      <c r="F18" s="46"/>
      <c r="O18" s="31"/>
    </row>
    <row r="19" spans="1:23" ht="13" x14ac:dyDescent="0.15">
      <c r="A19" s="50"/>
      <c r="B19" s="51"/>
      <c r="C19" s="46"/>
      <c r="D19" s="50"/>
      <c r="E19" s="51"/>
      <c r="F19" s="46"/>
      <c r="O19" s="31"/>
    </row>
    <row r="20" spans="1:23" ht="13" x14ac:dyDescent="0.15">
      <c r="A20" s="50"/>
      <c r="B20" s="50"/>
      <c r="C20" s="50"/>
      <c r="D20" s="50"/>
      <c r="E20" s="50"/>
      <c r="F20" s="50"/>
    </row>
    <row r="21" spans="1:23" ht="13" x14ac:dyDescent="0.15">
      <c r="A21" s="50"/>
      <c r="B21" s="50"/>
      <c r="C21" s="50"/>
      <c r="D21" s="50"/>
      <c r="E21" s="50"/>
      <c r="F21" s="50"/>
    </row>
    <row r="22" spans="1:23" ht="13" x14ac:dyDescent="0.15">
      <c r="A22" s="50"/>
      <c r="B22" s="50"/>
      <c r="C22" s="50"/>
      <c r="D22" s="50"/>
      <c r="E22" s="50"/>
      <c r="F22" s="50"/>
    </row>
    <row r="23" spans="1:23" ht="13" x14ac:dyDescent="0.15">
      <c r="A23" s="50"/>
      <c r="B23" s="50"/>
      <c r="C23" s="50"/>
      <c r="D23" s="50"/>
      <c r="E23" s="50"/>
      <c r="F23" s="50"/>
    </row>
    <row r="24" spans="1:23" ht="13" x14ac:dyDescent="0.15">
      <c r="A24" s="50"/>
      <c r="B24" s="50"/>
      <c r="C24" s="50"/>
      <c r="D24" s="50"/>
      <c r="E24" s="50"/>
      <c r="F24" s="50"/>
    </row>
    <row r="25" spans="1:23" ht="13" x14ac:dyDescent="0.15">
      <c r="A25" s="50"/>
      <c r="B25" s="50"/>
      <c r="C25" s="50"/>
      <c r="D25" s="50"/>
      <c r="E25" s="50"/>
      <c r="F25" s="50"/>
    </row>
    <row r="26" spans="1:23" ht="13" x14ac:dyDescent="0.15">
      <c r="A26" s="44"/>
      <c r="B26" s="46"/>
      <c r="C26" s="46"/>
      <c r="D26" s="44"/>
      <c r="E26" s="46"/>
      <c r="F26" s="50"/>
    </row>
    <row r="27" spans="1:23" ht="13" x14ac:dyDescent="0.15">
      <c r="A27" s="46"/>
      <c r="B27" s="48"/>
      <c r="C27" s="46"/>
      <c r="D27" s="46"/>
      <c r="E27" s="48"/>
      <c r="F27" s="50"/>
    </row>
    <row r="28" spans="1:23" ht="13" x14ac:dyDescent="0.15">
      <c r="A28" s="46"/>
      <c r="B28" s="48"/>
      <c r="C28" s="46"/>
      <c r="D28" s="46"/>
      <c r="E28" s="48"/>
      <c r="F28" s="50"/>
    </row>
    <row r="29" spans="1:23" ht="13" x14ac:dyDescent="0.15">
      <c r="A29" s="46"/>
      <c r="B29" s="48"/>
      <c r="C29" s="46"/>
      <c r="D29" s="46"/>
      <c r="E29" s="48"/>
      <c r="F29" s="50"/>
    </row>
    <row r="30" spans="1:23" ht="13" x14ac:dyDescent="0.15">
      <c r="A30" s="46"/>
      <c r="B30" s="48"/>
      <c r="C30" s="46"/>
      <c r="D30" s="46"/>
      <c r="E30" s="48"/>
      <c r="F30" s="50"/>
    </row>
    <row r="31" spans="1:23" ht="13" x14ac:dyDescent="0.15">
      <c r="A31" s="46"/>
      <c r="B31" s="48"/>
      <c r="C31" s="46"/>
      <c r="D31" s="46"/>
      <c r="E31" s="48"/>
      <c r="F31" s="50"/>
    </row>
    <row r="32" spans="1:23" ht="13" x14ac:dyDescent="0.15">
      <c r="A32" s="46"/>
      <c r="B32" s="48"/>
      <c r="C32" s="46"/>
      <c r="D32" s="46"/>
      <c r="E32" s="48"/>
      <c r="F32" s="50"/>
    </row>
    <row r="33" spans="1:6" ht="13" x14ac:dyDescent="0.15">
      <c r="A33" s="44"/>
      <c r="B33" s="49"/>
      <c r="C33" s="46"/>
      <c r="D33" s="44"/>
      <c r="E33" s="49"/>
      <c r="F33" s="50"/>
    </row>
    <row r="34" spans="1:6" ht="13" x14ac:dyDescent="0.15">
      <c r="A34" s="44"/>
      <c r="B34" s="45"/>
      <c r="C34" s="46"/>
      <c r="D34" s="44"/>
      <c r="E34" s="45"/>
      <c r="F34" s="50"/>
    </row>
    <row r="35" spans="1:6" x14ac:dyDescent="0.15">
      <c r="A35" s="72"/>
      <c r="B35" s="73"/>
      <c r="C35" s="46"/>
      <c r="D35" s="72"/>
      <c r="E35" s="73"/>
      <c r="F35" s="50"/>
    </row>
    <row r="36" spans="1:6" ht="13" x14ac:dyDescent="0.15">
      <c r="A36" s="50"/>
      <c r="B36" s="51"/>
      <c r="C36" s="46"/>
      <c r="D36" s="50"/>
      <c r="E36" s="51"/>
      <c r="F36" s="50"/>
    </row>
    <row r="37" spans="1:6" ht="13" x14ac:dyDescent="0.15">
      <c r="A37" s="50"/>
      <c r="B37" s="52"/>
      <c r="C37" s="46"/>
      <c r="D37" s="50"/>
      <c r="E37" s="51"/>
      <c r="F37" s="50"/>
    </row>
    <row r="38" spans="1:6" ht="13" x14ac:dyDescent="0.15">
      <c r="A38" s="50"/>
      <c r="B38" s="51"/>
      <c r="C38" s="46"/>
      <c r="D38" s="50"/>
      <c r="E38" s="51"/>
      <c r="F38" s="50"/>
    </row>
    <row r="39" spans="1:6" ht="13" x14ac:dyDescent="0.15">
      <c r="A39" s="50"/>
      <c r="B39" s="51"/>
      <c r="C39" s="46"/>
      <c r="D39" s="50"/>
      <c r="E39" s="51"/>
      <c r="F39" s="50"/>
    </row>
    <row r="40" spans="1:6" ht="13" x14ac:dyDescent="0.15">
      <c r="A40" s="50"/>
      <c r="B40" s="51"/>
      <c r="C40" s="46"/>
      <c r="D40" s="50"/>
      <c r="E40" s="51"/>
      <c r="F40" s="50"/>
    </row>
    <row r="41" spans="1:6" ht="13" x14ac:dyDescent="0.15">
      <c r="A41" s="50"/>
      <c r="B41" s="50"/>
      <c r="C41" s="50"/>
      <c r="D41" s="50"/>
      <c r="E41" s="50"/>
      <c r="F41" s="50"/>
    </row>
    <row r="42" spans="1:6" ht="13" x14ac:dyDescent="0.15">
      <c r="A42" s="50"/>
      <c r="B42" s="50"/>
      <c r="C42" s="50"/>
      <c r="D42" s="50"/>
      <c r="E42" s="50"/>
      <c r="F42" s="50"/>
    </row>
    <row r="43" spans="1:6" ht="13" x14ac:dyDescent="0.15">
      <c r="A43" s="30"/>
      <c r="C43" s="30"/>
      <c r="D43" s="30"/>
    </row>
    <row r="44" spans="1:6" ht="15.75" customHeight="1" x14ac:dyDescent="0.15">
      <c r="A44" s="30"/>
      <c r="C44" s="30"/>
      <c r="D44" s="30"/>
    </row>
    <row r="45" spans="1:6" ht="15.75" customHeight="1" x14ac:dyDescent="0.15">
      <c r="A45" s="30"/>
      <c r="C45" s="30"/>
      <c r="D45" s="30"/>
    </row>
    <row r="46" spans="1:6" ht="15.75" customHeight="1" x14ac:dyDescent="0.15">
      <c r="A46" s="30"/>
      <c r="C46" s="30"/>
      <c r="D46" s="30"/>
    </row>
    <row r="47" spans="1:6" ht="15.75" customHeight="1" x14ac:dyDescent="0.15">
      <c r="A47" s="30"/>
      <c r="C47" s="30"/>
      <c r="D47" s="30"/>
    </row>
    <row r="48" spans="1:6" ht="15.75" customHeight="1" x14ac:dyDescent="0.15">
      <c r="A48" s="30"/>
      <c r="C48" s="30"/>
      <c r="D48" s="30"/>
    </row>
    <row r="49" spans="1:4" ht="15.75" customHeight="1" x14ac:dyDescent="0.15">
      <c r="A49" s="30"/>
      <c r="C49" s="30"/>
      <c r="D49" s="30"/>
    </row>
    <row r="50" spans="1:4" ht="15.75" customHeight="1" x14ac:dyDescent="0.15">
      <c r="A50" s="30"/>
      <c r="C50" s="30"/>
      <c r="D50" s="30"/>
    </row>
    <row r="51" spans="1:4" ht="15.75" customHeight="1" x14ac:dyDescent="0.15">
      <c r="A51" s="30"/>
      <c r="C51" s="30"/>
      <c r="D51" s="30"/>
    </row>
    <row r="52" spans="1:4" ht="15.75" customHeight="1" x14ac:dyDescent="0.15">
      <c r="A52" s="30"/>
      <c r="C52" s="30"/>
      <c r="D52" s="30"/>
    </row>
    <row r="53" spans="1:4" ht="15.75" customHeight="1" x14ac:dyDescent="0.15">
      <c r="A53" s="30"/>
      <c r="C53" s="30"/>
      <c r="D53" s="30"/>
    </row>
    <row r="54" spans="1:4" ht="15.75" customHeight="1" x14ac:dyDescent="0.15">
      <c r="A54" s="30"/>
      <c r="C54" s="30"/>
      <c r="D54" s="30"/>
    </row>
    <row r="55" spans="1:4" ht="15.75" customHeight="1" x14ac:dyDescent="0.15">
      <c r="A55" s="30"/>
      <c r="C55" s="30"/>
      <c r="D55" s="30"/>
    </row>
    <row r="56" spans="1:4" ht="15.75" customHeight="1" x14ac:dyDescent="0.15">
      <c r="A56" s="30"/>
      <c r="C56" s="30"/>
      <c r="D56" s="30"/>
    </row>
    <row r="57" spans="1:4" ht="15.75" customHeight="1" x14ac:dyDescent="0.15">
      <c r="A57" s="30"/>
      <c r="C57" s="30"/>
      <c r="D57" s="30"/>
    </row>
    <row r="58" spans="1:4" ht="15.75" customHeight="1" x14ac:dyDescent="0.15">
      <c r="A58" s="30"/>
      <c r="C58" s="30"/>
      <c r="D58" s="30"/>
    </row>
    <row r="59" spans="1:4" ht="15.75" customHeight="1" x14ac:dyDescent="0.15">
      <c r="A59" s="30"/>
      <c r="C59" s="30"/>
      <c r="D59" s="30"/>
    </row>
    <row r="60" spans="1:4" ht="15.75" customHeight="1" x14ac:dyDescent="0.15">
      <c r="A60" s="30"/>
      <c r="C60" s="30"/>
      <c r="D60" s="30"/>
    </row>
    <row r="61" spans="1:4" ht="15.75" customHeight="1" x14ac:dyDescent="0.15">
      <c r="A61" s="30"/>
      <c r="C61" s="30"/>
      <c r="D61" s="30"/>
    </row>
    <row r="62" spans="1:4" ht="15.75" customHeight="1" x14ac:dyDescent="0.15">
      <c r="A62" s="30"/>
      <c r="C62" s="30"/>
      <c r="D62" s="30"/>
    </row>
    <row r="63" spans="1:4" ht="15.75" customHeight="1" x14ac:dyDescent="0.15">
      <c r="A63" s="30"/>
      <c r="C63" s="30"/>
      <c r="D63" s="30"/>
    </row>
    <row r="64" spans="1:4" ht="15.75" customHeight="1" x14ac:dyDescent="0.15">
      <c r="A64" s="30"/>
      <c r="C64" s="30"/>
      <c r="D64" s="30"/>
    </row>
    <row r="65" spans="1:4" ht="15.75" customHeight="1" x14ac:dyDescent="0.15">
      <c r="A65" s="30"/>
      <c r="C65" s="30"/>
      <c r="D65" s="30"/>
    </row>
    <row r="66" spans="1:4" ht="15.75" customHeight="1" x14ac:dyDescent="0.15">
      <c r="A66" s="30"/>
      <c r="C66" s="30"/>
      <c r="D66" s="30"/>
    </row>
    <row r="67" spans="1:4" ht="15.75" customHeight="1" x14ac:dyDescent="0.15">
      <c r="A67" s="30"/>
      <c r="C67" s="30"/>
      <c r="D67" s="30"/>
    </row>
    <row r="68" spans="1:4" ht="15.75" customHeight="1" x14ac:dyDescent="0.15">
      <c r="A68" s="30"/>
      <c r="C68" s="30"/>
      <c r="D68" s="30"/>
    </row>
    <row r="69" spans="1:4" ht="15.75" customHeight="1" x14ac:dyDescent="0.15">
      <c r="A69" s="30"/>
      <c r="C69" s="30"/>
      <c r="D69" s="30"/>
    </row>
    <row r="70" spans="1:4" ht="15.75" customHeight="1" x14ac:dyDescent="0.15">
      <c r="A70" s="30"/>
      <c r="C70" s="30"/>
      <c r="D70" s="30"/>
    </row>
    <row r="71" spans="1:4" ht="15.75" customHeight="1" x14ac:dyDescent="0.15">
      <c r="A71" s="30"/>
      <c r="C71" s="30"/>
      <c r="D71" s="30"/>
    </row>
    <row r="72" spans="1:4" ht="15.75" customHeight="1" x14ac:dyDescent="0.15">
      <c r="A72" s="30"/>
      <c r="C72" s="30"/>
      <c r="D72" s="30"/>
    </row>
    <row r="73" spans="1:4" ht="15.75" customHeight="1" x14ac:dyDescent="0.15">
      <c r="A73" s="30"/>
      <c r="C73" s="30"/>
      <c r="D73" s="30"/>
    </row>
    <row r="74" spans="1:4" ht="15.75" customHeight="1" x14ac:dyDescent="0.15">
      <c r="A74" s="30"/>
      <c r="C74" s="30"/>
      <c r="D74" s="30"/>
    </row>
    <row r="75" spans="1:4" ht="15.75" customHeight="1" x14ac:dyDescent="0.15">
      <c r="A75" s="30"/>
      <c r="C75" s="30"/>
      <c r="D75" s="30"/>
    </row>
    <row r="76" spans="1:4" ht="15.75" customHeight="1" x14ac:dyDescent="0.15">
      <c r="A76" s="30"/>
      <c r="C76" s="30"/>
      <c r="D76" s="30"/>
    </row>
    <row r="77" spans="1:4" ht="15.75" customHeight="1" x14ac:dyDescent="0.15">
      <c r="A77" s="30"/>
      <c r="C77" s="30"/>
      <c r="D77" s="30"/>
    </row>
    <row r="78" spans="1:4" ht="15.75" customHeight="1" x14ac:dyDescent="0.15">
      <c r="A78" s="30"/>
      <c r="C78" s="30"/>
      <c r="D78" s="30"/>
    </row>
    <row r="79" spans="1:4" ht="15.75" customHeight="1" x14ac:dyDescent="0.15">
      <c r="A79" s="30"/>
      <c r="C79" s="30"/>
      <c r="D79" s="30"/>
    </row>
    <row r="80" spans="1:4" ht="15.75" customHeight="1" x14ac:dyDescent="0.15">
      <c r="A80" s="30"/>
      <c r="C80" s="30"/>
      <c r="D80" s="30"/>
    </row>
    <row r="81" spans="1:4" ht="15.75" customHeight="1" x14ac:dyDescent="0.15">
      <c r="A81" s="30"/>
      <c r="C81" s="30"/>
      <c r="D81" s="30"/>
    </row>
    <row r="82" spans="1:4" ht="15.75" customHeight="1" x14ac:dyDescent="0.15">
      <c r="A82" s="30"/>
      <c r="C82" s="30"/>
      <c r="D82" s="30"/>
    </row>
    <row r="83" spans="1:4" ht="15.75" customHeight="1" x14ac:dyDescent="0.15">
      <c r="A83" s="30"/>
      <c r="C83" s="30"/>
      <c r="D83" s="30"/>
    </row>
    <row r="84" spans="1:4" ht="15.75" customHeight="1" x14ac:dyDescent="0.15">
      <c r="A84" s="30"/>
      <c r="C84" s="30"/>
      <c r="D84" s="30"/>
    </row>
    <row r="85" spans="1:4" ht="15.75" customHeight="1" x14ac:dyDescent="0.15">
      <c r="A85" s="30"/>
      <c r="C85" s="30"/>
      <c r="D85" s="30"/>
    </row>
    <row r="86" spans="1:4" ht="15.75" customHeight="1" x14ac:dyDescent="0.15">
      <c r="A86" s="30"/>
      <c r="C86" s="30"/>
      <c r="D86" s="30"/>
    </row>
    <row r="87" spans="1:4" ht="15.75" customHeight="1" x14ac:dyDescent="0.15">
      <c r="A87" s="30"/>
      <c r="C87" s="30"/>
      <c r="D87" s="30"/>
    </row>
    <row r="88" spans="1:4" ht="15.75" customHeight="1" x14ac:dyDescent="0.15">
      <c r="A88" s="30"/>
      <c r="C88" s="30"/>
      <c r="D88" s="30"/>
    </row>
    <row r="89" spans="1:4" ht="15.75" customHeight="1" x14ac:dyDescent="0.15">
      <c r="A89" s="30"/>
      <c r="C89" s="30"/>
      <c r="D89" s="30"/>
    </row>
    <row r="90" spans="1:4" ht="15.75" customHeight="1" x14ac:dyDescent="0.15">
      <c r="A90" s="30"/>
      <c r="C90" s="30"/>
      <c r="D90" s="30"/>
    </row>
    <row r="91" spans="1:4" ht="15.75" customHeight="1" x14ac:dyDescent="0.15">
      <c r="A91" s="30"/>
      <c r="C91" s="30"/>
      <c r="D91" s="30"/>
    </row>
    <row r="92" spans="1:4" ht="15.75" customHeight="1" x14ac:dyDescent="0.15">
      <c r="A92" s="30"/>
      <c r="C92" s="30"/>
      <c r="D92" s="30"/>
    </row>
    <row r="93" spans="1:4" ht="15.75" customHeight="1" x14ac:dyDescent="0.15">
      <c r="A93" s="30"/>
      <c r="C93" s="30"/>
      <c r="D93" s="30"/>
    </row>
    <row r="94" spans="1:4" ht="15.75" customHeight="1" x14ac:dyDescent="0.15">
      <c r="A94" s="30"/>
      <c r="C94" s="30"/>
      <c r="D94" s="30"/>
    </row>
    <row r="95" spans="1:4" ht="15.75" customHeight="1" x14ac:dyDescent="0.15">
      <c r="A95" s="30"/>
      <c r="C95" s="30"/>
      <c r="D95" s="30"/>
    </row>
    <row r="96" spans="1:4" ht="15.75" customHeight="1" x14ac:dyDescent="0.15">
      <c r="A96" s="30"/>
      <c r="C96" s="30"/>
      <c r="D96" s="30"/>
    </row>
    <row r="97" spans="1:4" ht="15.75" customHeight="1" x14ac:dyDescent="0.15">
      <c r="A97" s="30"/>
      <c r="C97" s="30"/>
      <c r="D97" s="30"/>
    </row>
    <row r="98" spans="1:4" ht="15.75" customHeight="1" x14ac:dyDescent="0.15">
      <c r="A98" s="30"/>
      <c r="C98" s="30"/>
      <c r="D98" s="30"/>
    </row>
    <row r="99" spans="1:4" ht="15.75" customHeight="1" x14ac:dyDescent="0.15">
      <c r="A99" s="30"/>
      <c r="C99" s="30"/>
      <c r="D99" s="30"/>
    </row>
    <row r="100" spans="1:4" ht="15.75" customHeight="1" x14ac:dyDescent="0.15">
      <c r="A100" s="30"/>
      <c r="C100" s="30"/>
      <c r="D100" s="30"/>
    </row>
    <row r="101" spans="1:4" ht="15.75" customHeight="1" x14ac:dyDescent="0.15">
      <c r="A101" s="30"/>
      <c r="C101" s="30"/>
      <c r="D101" s="30"/>
    </row>
    <row r="102" spans="1:4" ht="15.75" customHeight="1" x14ac:dyDescent="0.15">
      <c r="A102" s="30"/>
      <c r="C102" s="30"/>
      <c r="D102" s="30"/>
    </row>
    <row r="103" spans="1:4" ht="15.75" customHeight="1" x14ac:dyDescent="0.15">
      <c r="A103" s="30"/>
      <c r="C103" s="30"/>
      <c r="D103" s="30"/>
    </row>
    <row r="104" spans="1:4" ht="15.75" customHeight="1" x14ac:dyDescent="0.15">
      <c r="A104" s="30"/>
      <c r="C104" s="30"/>
      <c r="D104" s="30"/>
    </row>
    <row r="105" spans="1:4" ht="15.75" customHeight="1" x14ac:dyDescent="0.15">
      <c r="A105" s="30"/>
      <c r="C105" s="30"/>
      <c r="D105" s="30"/>
    </row>
    <row r="106" spans="1:4" ht="15.75" customHeight="1" x14ac:dyDescent="0.15">
      <c r="A106" s="30"/>
      <c r="C106" s="30"/>
      <c r="D106" s="30"/>
    </row>
    <row r="107" spans="1:4" ht="15.75" customHeight="1" x14ac:dyDescent="0.15">
      <c r="A107" s="30"/>
      <c r="C107" s="30"/>
      <c r="D107" s="30"/>
    </row>
    <row r="108" spans="1:4" ht="15.75" customHeight="1" x14ac:dyDescent="0.15">
      <c r="A108" s="30"/>
      <c r="C108" s="30"/>
      <c r="D108" s="30"/>
    </row>
    <row r="109" spans="1:4" ht="15.75" customHeight="1" x14ac:dyDescent="0.15">
      <c r="A109" s="30"/>
      <c r="C109" s="30"/>
      <c r="D109" s="30"/>
    </row>
    <row r="110" spans="1:4" ht="15.75" customHeight="1" x14ac:dyDescent="0.15">
      <c r="A110" s="30"/>
      <c r="C110" s="30"/>
      <c r="D110" s="30"/>
    </row>
    <row r="111" spans="1:4" ht="15.75" customHeight="1" x14ac:dyDescent="0.15">
      <c r="A111" s="30"/>
      <c r="C111" s="30"/>
      <c r="D111" s="30"/>
    </row>
    <row r="112" spans="1:4" ht="15.75" customHeight="1" x14ac:dyDescent="0.15">
      <c r="A112" s="30"/>
      <c r="C112" s="30"/>
      <c r="D112" s="30"/>
    </row>
    <row r="113" spans="1:4" ht="15.75" customHeight="1" x14ac:dyDescent="0.15">
      <c r="A113" s="30"/>
      <c r="C113" s="30"/>
      <c r="D113" s="30"/>
    </row>
    <row r="114" spans="1:4" ht="15.75" customHeight="1" x14ac:dyDescent="0.15">
      <c r="A114" s="30"/>
      <c r="C114" s="30"/>
      <c r="D114" s="30"/>
    </row>
    <row r="115" spans="1:4" ht="15.75" customHeight="1" x14ac:dyDescent="0.15">
      <c r="A115" s="30"/>
      <c r="C115" s="30"/>
      <c r="D115" s="30"/>
    </row>
    <row r="116" spans="1:4" ht="15.75" customHeight="1" x14ac:dyDescent="0.15">
      <c r="A116" s="30"/>
      <c r="C116" s="30"/>
      <c r="D116" s="30"/>
    </row>
    <row r="117" spans="1:4" ht="15.75" customHeight="1" x14ac:dyDescent="0.15">
      <c r="A117" s="30"/>
      <c r="C117" s="30"/>
      <c r="D117" s="30"/>
    </row>
    <row r="118" spans="1:4" ht="15.75" customHeight="1" x14ac:dyDescent="0.15">
      <c r="A118" s="30"/>
      <c r="C118" s="30"/>
      <c r="D118" s="30"/>
    </row>
    <row r="119" spans="1:4" ht="15.75" customHeight="1" x14ac:dyDescent="0.15">
      <c r="A119" s="30"/>
      <c r="C119" s="30"/>
      <c r="D119" s="30"/>
    </row>
    <row r="120" spans="1:4" ht="15.75" customHeight="1" x14ac:dyDescent="0.15">
      <c r="A120" s="30"/>
      <c r="C120" s="30"/>
      <c r="D120" s="30"/>
    </row>
    <row r="121" spans="1:4" ht="15.75" customHeight="1" x14ac:dyDescent="0.15">
      <c r="A121" s="30"/>
      <c r="C121" s="30"/>
      <c r="D121" s="30"/>
    </row>
    <row r="122" spans="1:4" ht="15.75" customHeight="1" x14ac:dyDescent="0.15">
      <c r="A122" s="30"/>
      <c r="C122" s="30"/>
      <c r="D122" s="30"/>
    </row>
    <row r="123" spans="1:4" ht="15.75" customHeight="1" x14ac:dyDescent="0.15">
      <c r="A123" s="30"/>
      <c r="C123" s="30"/>
      <c r="D123" s="30"/>
    </row>
    <row r="124" spans="1:4" ht="15.75" customHeight="1" x14ac:dyDescent="0.15">
      <c r="A124" s="30"/>
      <c r="C124" s="30"/>
      <c r="D124" s="30"/>
    </row>
    <row r="125" spans="1:4" ht="15.75" customHeight="1" x14ac:dyDescent="0.15">
      <c r="A125" s="30"/>
      <c r="C125" s="30"/>
      <c r="D125" s="30"/>
    </row>
    <row r="126" spans="1:4" ht="15.75" customHeight="1" x14ac:dyDescent="0.15">
      <c r="A126" s="30"/>
      <c r="C126" s="30"/>
      <c r="D126" s="30"/>
    </row>
    <row r="127" spans="1:4" ht="15.75" customHeight="1" x14ac:dyDescent="0.15">
      <c r="A127" s="30"/>
      <c r="C127" s="30"/>
      <c r="D127" s="30"/>
    </row>
    <row r="128" spans="1:4" ht="15.75" customHeight="1" x14ac:dyDescent="0.15">
      <c r="A128" s="30"/>
      <c r="C128" s="30"/>
      <c r="D128" s="30"/>
    </row>
    <row r="129" spans="1:4" ht="15.75" customHeight="1" x14ac:dyDescent="0.15">
      <c r="A129" s="30"/>
      <c r="C129" s="30"/>
      <c r="D129" s="30"/>
    </row>
    <row r="130" spans="1:4" ht="15.75" customHeight="1" x14ac:dyDescent="0.15">
      <c r="A130" s="30"/>
      <c r="C130" s="30"/>
      <c r="D130" s="30"/>
    </row>
    <row r="131" spans="1:4" ht="15.75" customHeight="1" x14ac:dyDescent="0.15">
      <c r="A131" s="30"/>
      <c r="C131" s="30"/>
      <c r="D131" s="30"/>
    </row>
    <row r="132" spans="1:4" ht="15.75" customHeight="1" x14ac:dyDescent="0.15">
      <c r="A132" s="30"/>
      <c r="C132" s="30"/>
      <c r="D132" s="30"/>
    </row>
    <row r="133" spans="1:4" ht="15.75" customHeight="1" x14ac:dyDescent="0.15">
      <c r="A133" s="30"/>
      <c r="C133" s="30"/>
      <c r="D133" s="30"/>
    </row>
    <row r="134" spans="1:4" ht="15.75" customHeight="1" x14ac:dyDescent="0.15">
      <c r="A134" s="30"/>
      <c r="C134" s="30"/>
      <c r="D134" s="30"/>
    </row>
    <row r="135" spans="1:4" ht="15.75" customHeight="1" x14ac:dyDescent="0.15">
      <c r="A135" s="30"/>
      <c r="C135" s="30"/>
      <c r="D135" s="30"/>
    </row>
    <row r="136" spans="1:4" ht="15.75" customHeight="1" x14ac:dyDescent="0.15">
      <c r="A136" s="30"/>
      <c r="C136" s="30"/>
      <c r="D136" s="30"/>
    </row>
    <row r="137" spans="1:4" ht="15.75" customHeight="1" x14ac:dyDescent="0.15">
      <c r="A137" s="30"/>
      <c r="C137" s="30"/>
      <c r="D137" s="30"/>
    </row>
    <row r="138" spans="1:4" ht="15.75" customHeight="1" x14ac:dyDescent="0.15">
      <c r="A138" s="30"/>
      <c r="C138" s="30"/>
      <c r="D138" s="30"/>
    </row>
    <row r="139" spans="1:4" ht="15.75" customHeight="1" x14ac:dyDescent="0.15">
      <c r="A139" s="30"/>
      <c r="C139" s="30"/>
      <c r="D139" s="30"/>
    </row>
    <row r="140" spans="1:4" ht="15.75" customHeight="1" x14ac:dyDescent="0.15">
      <c r="A140" s="30"/>
      <c r="C140" s="30"/>
      <c r="D140" s="30"/>
    </row>
    <row r="141" spans="1:4" ht="15.75" customHeight="1" x14ac:dyDescent="0.15">
      <c r="A141" s="30"/>
      <c r="C141" s="30"/>
      <c r="D141" s="30"/>
    </row>
    <row r="142" spans="1:4" ht="15.75" customHeight="1" x14ac:dyDescent="0.15">
      <c r="A142" s="30"/>
      <c r="C142" s="30"/>
      <c r="D142" s="30"/>
    </row>
    <row r="143" spans="1:4" ht="15.75" customHeight="1" x14ac:dyDescent="0.15">
      <c r="A143" s="30"/>
      <c r="C143" s="30"/>
      <c r="D143" s="30"/>
    </row>
    <row r="144" spans="1:4" ht="15.75" customHeight="1" x14ac:dyDescent="0.15">
      <c r="A144" s="30"/>
      <c r="C144" s="30"/>
      <c r="D144" s="30"/>
    </row>
    <row r="145" spans="1:4" ht="15.75" customHeight="1" x14ac:dyDescent="0.15">
      <c r="A145" s="30"/>
      <c r="C145" s="30"/>
      <c r="D145" s="30"/>
    </row>
    <row r="146" spans="1:4" ht="15.75" customHeight="1" x14ac:dyDescent="0.15">
      <c r="A146" s="30"/>
      <c r="C146" s="30"/>
      <c r="D146" s="30"/>
    </row>
    <row r="147" spans="1:4" ht="15.75" customHeight="1" x14ac:dyDescent="0.15">
      <c r="A147" s="30"/>
      <c r="C147" s="30"/>
      <c r="D147" s="30"/>
    </row>
    <row r="148" spans="1:4" ht="15.75" customHeight="1" x14ac:dyDescent="0.15">
      <c r="A148" s="30"/>
      <c r="C148" s="30"/>
      <c r="D148" s="30"/>
    </row>
    <row r="149" spans="1:4" ht="15.75" customHeight="1" x14ac:dyDescent="0.15">
      <c r="A149" s="30"/>
      <c r="C149" s="30"/>
      <c r="D149" s="30"/>
    </row>
    <row r="150" spans="1:4" ht="15.75" customHeight="1" x14ac:dyDescent="0.15">
      <c r="A150" s="30"/>
      <c r="C150" s="30"/>
      <c r="D150" s="30"/>
    </row>
    <row r="151" spans="1:4" ht="15.75" customHeight="1" x14ac:dyDescent="0.15">
      <c r="A151" s="30"/>
      <c r="C151" s="30"/>
      <c r="D151" s="30"/>
    </row>
    <row r="152" spans="1:4" ht="15.75" customHeight="1" x14ac:dyDescent="0.15">
      <c r="A152" s="30"/>
      <c r="C152" s="30"/>
      <c r="D152" s="30"/>
    </row>
    <row r="153" spans="1:4" ht="15.75" customHeight="1" x14ac:dyDescent="0.15">
      <c r="A153" s="30"/>
      <c r="C153" s="30"/>
      <c r="D153" s="30"/>
    </row>
    <row r="154" spans="1:4" ht="15.75" customHeight="1" x14ac:dyDescent="0.15">
      <c r="A154" s="30"/>
      <c r="C154" s="30"/>
      <c r="D154" s="30"/>
    </row>
    <row r="155" spans="1:4" ht="15.75" customHeight="1" x14ac:dyDescent="0.15">
      <c r="A155" s="30"/>
      <c r="C155" s="30"/>
      <c r="D155" s="30"/>
    </row>
    <row r="156" spans="1:4" ht="15.75" customHeight="1" x14ac:dyDescent="0.15">
      <c r="A156" s="30"/>
      <c r="C156" s="30"/>
      <c r="D156" s="30"/>
    </row>
    <row r="157" spans="1:4" ht="15.75" customHeight="1" x14ac:dyDescent="0.15">
      <c r="A157" s="30"/>
      <c r="C157" s="30"/>
      <c r="D157" s="30"/>
    </row>
    <row r="158" spans="1:4" ht="15.75" customHeight="1" x14ac:dyDescent="0.15">
      <c r="A158" s="30"/>
      <c r="C158" s="30"/>
      <c r="D158" s="30"/>
    </row>
    <row r="159" spans="1:4" ht="15.75" customHeight="1" x14ac:dyDescent="0.15">
      <c r="A159" s="30"/>
      <c r="C159" s="30"/>
      <c r="D159" s="30"/>
    </row>
    <row r="160" spans="1:4" ht="15.75" customHeight="1" x14ac:dyDescent="0.15">
      <c r="A160" s="30"/>
      <c r="C160" s="30"/>
      <c r="D160" s="30"/>
    </row>
    <row r="161" spans="1:4" ht="15.75" customHeight="1" x14ac:dyDescent="0.15">
      <c r="A161" s="30"/>
      <c r="C161" s="30"/>
      <c r="D161" s="30"/>
    </row>
    <row r="162" spans="1:4" ht="15.75" customHeight="1" x14ac:dyDescent="0.15">
      <c r="A162" s="30"/>
      <c r="C162" s="30"/>
      <c r="D162" s="30"/>
    </row>
    <row r="163" spans="1:4" ht="15.75" customHeight="1" x14ac:dyDescent="0.15">
      <c r="A163" s="30"/>
      <c r="C163" s="30"/>
      <c r="D163" s="30"/>
    </row>
    <row r="164" spans="1:4" ht="15.75" customHeight="1" x14ac:dyDescent="0.15">
      <c r="A164" s="30"/>
      <c r="C164" s="30"/>
      <c r="D164" s="30"/>
    </row>
    <row r="165" spans="1:4" ht="15.75" customHeight="1" x14ac:dyDescent="0.15">
      <c r="A165" s="30"/>
      <c r="C165" s="30"/>
      <c r="D165" s="30"/>
    </row>
    <row r="166" spans="1:4" ht="15.75" customHeight="1" x14ac:dyDescent="0.15">
      <c r="A166" s="30"/>
      <c r="C166" s="30"/>
      <c r="D166" s="30"/>
    </row>
    <row r="167" spans="1:4" ht="15.75" customHeight="1" x14ac:dyDescent="0.15">
      <c r="A167" s="30"/>
      <c r="C167" s="30"/>
      <c r="D167" s="30"/>
    </row>
    <row r="168" spans="1:4" ht="15.75" customHeight="1" x14ac:dyDescent="0.15">
      <c r="A168" s="30"/>
      <c r="C168" s="30"/>
      <c r="D168" s="30"/>
    </row>
    <row r="169" spans="1:4" ht="15.75" customHeight="1" x14ac:dyDescent="0.15">
      <c r="A169" s="30"/>
      <c r="C169" s="30"/>
      <c r="D169" s="30"/>
    </row>
    <row r="170" spans="1:4" ht="15.75" customHeight="1" x14ac:dyDescent="0.15">
      <c r="A170" s="30"/>
      <c r="C170" s="30"/>
      <c r="D170" s="30"/>
    </row>
    <row r="171" spans="1:4" ht="15.75" customHeight="1" x14ac:dyDescent="0.15">
      <c r="A171" s="30"/>
      <c r="C171" s="30"/>
      <c r="D171" s="30"/>
    </row>
    <row r="172" spans="1:4" ht="15.75" customHeight="1" x14ac:dyDescent="0.15">
      <c r="A172" s="30"/>
      <c r="C172" s="30"/>
      <c r="D172" s="30"/>
    </row>
    <row r="173" spans="1:4" ht="15.75" customHeight="1" x14ac:dyDescent="0.15">
      <c r="A173" s="30"/>
      <c r="C173" s="30"/>
      <c r="D173" s="30"/>
    </row>
    <row r="174" spans="1:4" ht="15.75" customHeight="1" x14ac:dyDescent="0.15">
      <c r="A174" s="30"/>
      <c r="C174" s="30"/>
      <c r="D174" s="30"/>
    </row>
    <row r="175" spans="1:4" ht="15.75" customHeight="1" x14ac:dyDescent="0.15">
      <c r="A175" s="30"/>
      <c r="C175" s="30"/>
      <c r="D175" s="30"/>
    </row>
    <row r="176" spans="1:4" ht="15.75" customHeight="1" x14ac:dyDescent="0.15">
      <c r="A176" s="30"/>
      <c r="C176" s="30"/>
      <c r="D176" s="30"/>
    </row>
    <row r="177" spans="1:4" ht="15.75" customHeight="1" x14ac:dyDescent="0.15">
      <c r="A177" s="30"/>
      <c r="C177" s="30"/>
      <c r="D177" s="30"/>
    </row>
    <row r="178" spans="1:4" ht="15.75" customHeight="1" x14ac:dyDescent="0.15">
      <c r="A178" s="30"/>
      <c r="C178" s="30"/>
      <c r="D178" s="30"/>
    </row>
    <row r="179" spans="1:4" ht="15.75" customHeight="1" x14ac:dyDescent="0.15">
      <c r="A179" s="30"/>
      <c r="C179" s="30"/>
      <c r="D179" s="30"/>
    </row>
    <row r="180" spans="1:4" ht="15.75" customHeight="1" x14ac:dyDescent="0.15">
      <c r="A180" s="30"/>
      <c r="C180" s="30"/>
      <c r="D180" s="30"/>
    </row>
    <row r="181" spans="1:4" ht="15.75" customHeight="1" x14ac:dyDescent="0.15">
      <c r="A181" s="30"/>
      <c r="C181" s="30"/>
      <c r="D181" s="30"/>
    </row>
    <row r="182" spans="1:4" ht="15.75" customHeight="1" x14ac:dyDescent="0.15">
      <c r="A182" s="30"/>
      <c r="C182" s="30"/>
      <c r="D182" s="30"/>
    </row>
    <row r="183" spans="1:4" ht="15.75" customHeight="1" x14ac:dyDescent="0.15">
      <c r="A183" s="30"/>
      <c r="C183" s="30"/>
      <c r="D183" s="30"/>
    </row>
    <row r="184" spans="1:4" ht="15.75" customHeight="1" x14ac:dyDescent="0.15">
      <c r="A184" s="30"/>
      <c r="C184" s="30"/>
      <c r="D184" s="30"/>
    </row>
    <row r="185" spans="1:4" ht="15.75" customHeight="1" x14ac:dyDescent="0.15">
      <c r="A185" s="30"/>
      <c r="C185" s="30"/>
      <c r="D185" s="30"/>
    </row>
    <row r="186" spans="1:4" ht="15.75" customHeight="1" x14ac:dyDescent="0.15">
      <c r="A186" s="30"/>
      <c r="C186" s="30"/>
      <c r="D186" s="30"/>
    </row>
    <row r="187" spans="1:4" ht="15.75" customHeight="1" x14ac:dyDescent="0.15">
      <c r="A187" s="30"/>
      <c r="C187" s="30"/>
      <c r="D187" s="30"/>
    </row>
    <row r="188" spans="1:4" ht="15.75" customHeight="1" x14ac:dyDescent="0.15">
      <c r="A188" s="30"/>
      <c r="C188" s="30"/>
      <c r="D188" s="30"/>
    </row>
    <row r="189" spans="1:4" ht="15.75" customHeight="1" x14ac:dyDescent="0.15">
      <c r="A189" s="30"/>
      <c r="C189" s="30"/>
      <c r="D189" s="30"/>
    </row>
    <row r="190" spans="1:4" ht="15.75" customHeight="1" x14ac:dyDescent="0.15">
      <c r="A190" s="30"/>
      <c r="C190" s="30"/>
      <c r="D190" s="30"/>
    </row>
    <row r="191" spans="1:4" ht="15.75" customHeight="1" x14ac:dyDescent="0.15">
      <c r="A191" s="30"/>
      <c r="C191" s="30"/>
      <c r="D191" s="30"/>
    </row>
    <row r="192" spans="1:4" ht="15.75" customHeight="1" x14ac:dyDescent="0.15">
      <c r="A192" s="30"/>
      <c r="C192" s="30"/>
      <c r="D192" s="30"/>
    </row>
    <row r="193" spans="1:4" ht="15.75" customHeight="1" x14ac:dyDescent="0.15">
      <c r="A193" s="30"/>
      <c r="C193" s="30"/>
      <c r="D193" s="30"/>
    </row>
    <row r="194" spans="1:4" ht="15.75" customHeight="1" x14ac:dyDescent="0.15">
      <c r="A194" s="30"/>
      <c r="C194" s="30"/>
      <c r="D194" s="30"/>
    </row>
    <row r="195" spans="1:4" ht="15.75" customHeight="1" x14ac:dyDescent="0.15">
      <c r="A195" s="30"/>
      <c r="C195" s="30"/>
      <c r="D195" s="30"/>
    </row>
    <row r="196" spans="1:4" ht="15.75" customHeight="1" x14ac:dyDescent="0.15">
      <c r="A196" s="30"/>
      <c r="C196" s="30"/>
      <c r="D196" s="30"/>
    </row>
    <row r="197" spans="1:4" ht="15.75" customHeight="1" x14ac:dyDescent="0.15">
      <c r="A197" s="30"/>
      <c r="C197" s="30"/>
      <c r="D197" s="30"/>
    </row>
    <row r="198" spans="1:4" ht="15.75" customHeight="1" x14ac:dyDescent="0.15">
      <c r="A198" s="30"/>
      <c r="C198" s="30"/>
      <c r="D198" s="30"/>
    </row>
    <row r="199" spans="1:4" ht="15.75" customHeight="1" x14ac:dyDescent="0.15">
      <c r="A199" s="30"/>
      <c r="C199" s="30"/>
      <c r="D199" s="30"/>
    </row>
    <row r="200" spans="1:4" ht="15.75" customHeight="1" x14ac:dyDescent="0.15">
      <c r="A200" s="30"/>
      <c r="C200" s="30"/>
      <c r="D200" s="30"/>
    </row>
    <row r="201" spans="1:4" ht="15.75" customHeight="1" x14ac:dyDescent="0.15">
      <c r="A201" s="30"/>
      <c r="C201" s="30"/>
      <c r="D201" s="30"/>
    </row>
    <row r="202" spans="1:4" ht="15.75" customHeight="1" x14ac:dyDescent="0.15">
      <c r="A202" s="30"/>
      <c r="C202" s="30"/>
      <c r="D202" s="30"/>
    </row>
    <row r="203" spans="1:4" ht="15.75" customHeight="1" x14ac:dyDescent="0.15">
      <c r="A203" s="30"/>
      <c r="C203" s="30"/>
      <c r="D203" s="30"/>
    </row>
    <row r="204" spans="1:4" ht="15.75" customHeight="1" x14ac:dyDescent="0.15">
      <c r="A204" s="30"/>
      <c r="C204" s="30"/>
      <c r="D204" s="30"/>
    </row>
    <row r="205" spans="1:4" ht="15.75" customHeight="1" x14ac:dyDescent="0.15"/>
    <row r="206" spans="1:4" ht="15.75" customHeight="1" x14ac:dyDescent="0.15"/>
    <row r="207" spans="1:4" ht="15.75" customHeight="1" x14ac:dyDescent="0.15"/>
    <row r="208" spans="1:4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mergeCells count="3">
    <mergeCell ref="D14:E14"/>
    <mergeCell ref="A35:B35"/>
    <mergeCell ref="D35:E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FBA P&amp;L Template </vt:lpstr>
      <vt:lpstr>Product Landed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2019-06-02T13:02:03Z</dcterms:modified>
</cp:coreProperties>
</file>